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356" windowWidth="3210" windowHeight="6675" activeTab="3"/>
  </bookViews>
  <sheets>
    <sheet name="Records" sheetId="1" r:id="rId1"/>
    <sheet name="SingleAuthor" sheetId="2" r:id="rId2"/>
    <sheet name="AltAuthor" sheetId="3" r:id="rId3"/>
    <sheet name="NoAuthor" sheetId="4" r:id="rId4"/>
    <sheet name="Subject Collections" sheetId="5" r:id="rId5"/>
    <sheet name="Finding Aids" sheetId="6" r:id="rId6"/>
  </sheets>
  <definedNames/>
  <calcPr fullCalcOnLoad="1"/>
</workbook>
</file>

<file path=xl/sharedStrings.xml><?xml version="1.0" encoding="utf-8"?>
<sst xmlns="http://schemas.openxmlformats.org/spreadsheetml/2006/main" count="414" uniqueCount="192">
  <si>
    <t>A</t>
  </si>
  <si>
    <t>B</t>
  </si>
  <si>
    <t>D</t>
  </si>
  <si>
    <t>E</t>
  </si>
  <si>
    <t>F</t>
  </si>
  <si>
    <t>G</t>
  </si>
  <si>
    <t>HI</t>
  </si>
  <si>
    <t>J</t>
  </si>
  <si>
    <t>K</t>
  </si>
  <si>
    <t>L</t>
  </si>
  <si>
    <t>M</t>
  </si>
  <si>
    <t>NO</t>
  </si>
  <si>
    <t>PQ</t>
  </si>
  <si>
    <t>R</t>
  </si>
  <si>
    <t>TU</t>
  </si>
  <si>
    <t>VW</t>
  </si>
  <si>
    <t>XYZ</t>
  </si>
  <si>
    <t xml:space="preserve">No alt au. </t>
  </si>
  <si>
    <t>Total Recs.</t>
  </si>
  <si>
    <t>Totals</t>
  </si>
  <si>
    <t>Jessica</t>
  </si>
  <si>
    <t>Encoder</t>
  </si>
  <si>
    <t>Lisa</t>
  </si>
  <si>
    <t>copyright</t>
  </si>
  <si>
    <t>Records with FA's created</t>
  </si>
  <si>
    <t>Records that Need FA's</t>
  </si>
  <si>
    <t>Ziba</t>
  </si>
  <si>
    <t>Total Records to be in FA's (Including 5's)</t>
  </si>
  <si>
    <t>% good = 1, 2, 5, 7, 8</t>
  </si>
  <si>
    <t>Author and Alt au</t>
  </si>
  <si>
    <t>S1</t>
  </si>
  <si>
    <t>S2</t>
  </si>
  <si>
    <t>No primary author**</t>
  </si>
  <si>
    <t>Nasa</t>
  </si>
  <si>
    <t>Nat Americans</t>
  </si>
  <si>
    <t>Working List</t>
  </si>
  <si>
    <t>Radio Programs</t>
  </si>
  <si>
    <t>Single author Jordan to Z</t>
  </si>
  <si>
    <t>Kennedy Assasination</t>
  </si>
  <si>
    <t>Bad (C) [3s and 6s]</t>
  </si>
  <si>
    <t>Clinton Impeachment</t>
  </si>
  <si>
    <t>Author defined Pt 2</t>
  </si>
  <si>
    <t>Author defined Pt 3</t>
  </si>
  <si>
    <t>Working list</t>
  </si>
  <si>
    <t>© Bad or questionable (3s and 6s)</t>
  </si>
  <si>
    <t>Subtotals</t>
  </si>
  <si>
    <t>No primary author</t>
  </si>
  <si>
    <t>Added to existing FA</t>
  </si>
  <si>
    <t>Grouped for collections</t>
  </si>
  <si>
    <t># of FA's Created</t>
  </si>
  <si>
    <t>jt</t>
  </si>
  <si>
    <t>Single author A to Jordan</t>
  </si>
  <si>
    <t>**1 more records with (C) decisions than in the total number. This is likely to be one duplicate record.</t>
  </si>
  <si>
    <t>C*</t>
  </si>
  <si>
    <t>jt/Lisa</t>
  </si>
  <si>
    <t>MSU Provenance</t>
  </si>
  <si>
    <t>©</t>
  </si>
  <si>
    <t>Total Recs</t>
  </si>
  <si>
    <t>Not on orig Ssht</t>
  </si>
  <si>
    <t xml:space="preserve">Chicago Round Table </t>
  </si>
  <si>
    <t>Music--Holding--Not in total</t>
  </si>
  <si>
    <t>Nazi</t>
  </si>
  <si>
    <t>WWII</t>
  </si>
  <si>
    <t>King Assasination--in King</t>
  </si>
  <si>
    <t>jt, zs</t>
  </si>
  <si>
    <t>Ziba/jt</t>
  </si>
  <si>
    <t>Amin/jt</t>
  </si>
  <si>
    <t>Alt</t>
  </si>
  <si>
    <t>No</t>
  </si>
  <si>
    <t>Sing</t>
  </si>
  <si>
    <t>CBS News</t>
  </si>
  <si>
    <t>ABC News</t>
  </si>
  <si>
    <t>NBC News</t>
  </si>
  <si>
    <t>CNN News</t>
  </si>
  <si>
    <t>Congress</t>
  </si>
  <si>
    <t>Fred Allen</t>
  </si>
  <si>
    <t>Michigan Politics</t>
  </si>
  <si>
    <t>Obits</t>
  </si>
  <si>
    <t>Misc. News</t>
  </si>
  <si>
    <t>Early Recordings</t>
  </si>
  <si>
    <t>VociesofVista</t>
  </si>
  <si>
    <t>Encoders</t>
  </si>
  <si>
    <t>Need FA's</t>
  </si>
  <si>
    <t>Total to be in FA's</t>
  </si>
  <si>
    <t>FA's Created</t>
  </si>
  <si>
    <t>C</t>
  </si>
  <si>
    <t>S</t>
  </si>
  <si>
    <t>Subjects</t>
  </si>
  <si>
    <t>Recs in FA's</t>
  </si>
  <si>
    <t>w.music</t>
  </si>
  <si>
    <r>
      <t xml:space="preserve">Author defined Pt 1  </t>
    </r>
    <r>
      <rPr>
        <sz val="8"/>
        <color indexed="10"/>
        <rFont val="Arial"/>
        <family val="2"/>
      </rPr>
      <t>3=dramatic reading</t>
    </r>
  </si>
  <si>
    <t>ClarionSFandF</t>
  </si>
  <si>
    <t>MSUConferences</t>
  </si>
  <si>
    <t>MSUBoardofTrustees</t>
  </si>
  <si>
    <t>UnitedNations</t>
  </si>
  <si>
    <t>MSUCelebrityLectureSeries</t>
  </si>
  <si>
    <t>MSUConversations</t>
  </si>
  <si>
    <t>MSUVVL</t>
  </si>
  <si>
    <t>MSUKresge</t>
  </si>
  <si>
    <t>MSU</t>
  </si>
  <si>
    <t>WWI and WWII</t>
  </si>
  <si>
    <t>Watergate</t>
  </si>
  <si>
    <t>Labor Unions</t>
  </si>
  <si>
    <t>Newrecs</t>
  </si>
  <si>
    <t>Folders on Digital/vincent/EAD</t>
  </si>
  <si>
    <t>Total finding aids</t>
  </si>
  <si>
    <t>Total</t>
  </si>
  <si>
    <t>jt done</t>
  </si>
  <si>
    <t>zs done</t>
  </si>
  <si>
    <t>zs, jt done</t>
  </si>
  <si>
    <t>US Political Campaigns</t>
  </si>
  <si>
    <t>MSULibraries</t>
  </si>
  <si>
    <t>MSU Provost Lectures</t>
  </si>
  <si>
    <t>MSU Nigeria</t>
  </si>
  <si>
    <t>New York World's Fair</t>
  </si>
  <si>
    <t>subject collections</t>
  </si>
  <si>
    <t>ChildrenandYouth</t>
  </si>
  <si>
    <t>ARSC</t>
  </si>
  <si>
    <t>CSDI</t>
  </si>
  <si>
    <t>German Reunification</t>
  </si>
  <si>
    <t>Giselle</t>
  </si>
  <si>
    <t>USIraqRelations</t>
  </si>
  <si>
    <t>MSU Athletics</t>
  </si>
  <si>
    <t>IranContra</t>
  </si>
  <si>
    <t>Michigan News</t>
  </si>
  <si>
    <t>MSU Commencements</t>
  </si>
  <si>
    <t>IranHostage</t>
  </si>
  <si>
    <t>MIArchSociety</t>
  </si>
  <si>
    <t>BaileyCentennial</t>
  </si>
  <si>
    <t>Albums</t>
  </si>
  <si>
    <t>EdwinMurrow</t>
  </si>
  <si>
    <t>YourDateWithHistory</t>
  </si>
  <si>
    <t xml:space="preserve">Chicago Round Table, 1955 </t>
  </si>
  <si>
    <t>Chicago Round Table, 1954</t>
  </si>
  <si>
    <t>Chicago Round Table, 1953</t>
  </si>
  <si>
    <t>Chicago Round Table, 1952</t>
  </si>
  <si>
    <t>Chicago Round Table, 1951</t>
  </si>
  <si>
    <t>Chicago Round Table, 1950</t>
  </si>
  <si>
    <t xml:space="preserve">Chicago Round Table, 1949 </t>
  </si>
  <si>
    <t>Chicago Round Table, 1948</t>
  </si>
  <si>
    <t>Republican National Convention 2000</t>
  </si>
  <si>
    <t>Note: 1 3 and 1 6 (2) in fas</t>
  </si>
  <si>
    <t>Note: 4 3s and 2 6s (6) in fas/ 1 MSU, 1 germany</t>
  </si>
  <si>
    <t>Note: 3 3s and 4 6s (7) in fas</t>
  </si>
  <si>
    <t>Note: 1 3s and 10 6s (11) in fas/ 2 MSU</t>
  </si>
  <si>
    <t>Note: 0 3s and 0 6s (0) in fas/ 2 5s, 1 poetry</t>
  </si>
  <si>
    <t>Note: 1 3 and 1 2s (3) in fas/ 1 5 not in a fa</t>
  </si>
  <si>
    <t>Note: 26 3s and 13 6s (39) in finding aids/ 5 2s and 3 7s (8) not in finding aids</t>
  </si>
  <si>
    <t>Note: 10 3s and all 6s (27) in fas/ 2 MSU provenance</t>
  </si>
  <si>
    <t>Note: 0 3s and 17 6s (17) are in finding aids</t>
  </si>
  <si>
    <t>See subject list for accurate info from grayed out section</t>
  </si>
  <si>
    <t>~Read "Do not do" or "do not put in fa"= 1 book, 4 plays, 1 music</t>
  </si>
  <si>
    <t>~Definitely in finding aids</t>
  </si>
  <si>
    <t>~In subject spreadsheets, not in findin aids (ABC, NBC, CNN, Misc., News, Albums)</t>
  </si>
  <si>
    <t>~Not in spreadsheets or finding aids: odd cases (or at leats odd at the time).</t>
  </si>
  <si>
    <t xml:space="preserve">   These are things I meant for you to ok before they went in finding aids. (C) questions or subject/author questions</t>
  </si>
  <si>
    <t>Notes based on re-check 1.10.2001…jt</t>
  </si>
  <si>
    <r>
      <t xml:space="preserve"> Working List</t>
    </r>
    <r>
      <rPr>
        <sz val="9"/>
        <rFont val="Arial"/>
        <family val="2"/>
      </rPr>
      <t xml:space="preserve"> </t>
    </r>
  </si>
  <si>
    <t>~All in finding aids</t>
  </si>
  <si>
    <t>~One status "2" item not in finding aid--Beatles Press Conference</t>
  </si>
  <si>
    <t>jt/LR</t>
  </si>
  <si>
    <t>eo/LR</t>
  </si>
  <si>
    <t xml:space="preserve"> an additional placeholding spreadsheet not yet appended to this file.</t>
  </si>
  <si>
    <t>~The Section entitled "Not on orig Ssht" has no accurate corresponding spreadsheet in stead in formation is given in Subject spreadsheets or</t>
  </si>
  <si>
    <r>
      <t xml:space="preserve">Note: 0 3s and 0 6s (0) in fas/  </t>
    </r>
    <r>
      <rPr>
        <sz val="9"/>
        <color indexed="10"/>
        <rFont val="Arial"/>
        <family val="2"/>
      </rPr>
      <t>6 music</t>
    </r>
  </si>
  <si>
    <r>
      <t>Note: 9 6s and 1 3 (10) in fas</t>
    </r>
    <r>
      <rPr>
        <sz val="9"/>
        <color indexed="10"/>
        <rFont val="Arial"/>
        <family val="2"/>
      </rPr>
      <t>/ 4 Music, 1 dramatic reading</t>
    </r>
  </si>
  <si>
    <r>
      <t xml:space="preserve">Note: 0 3s and 0 6s (0) in fas/  2 MSU provenance, 1 Poetry, 1?, </t>
    </r>
    <r>
      <rPr>
        <sz val="9"/>
        <color indexed="10"/>
        <rFont val="Arial"/>
        <family val="2"/>
      </rPr>
      <t>1 Music</t>
    </r>
    <r>
      <rPr>
        <sz val="9"/>
        <rFont val="Arial"/>
        <family val="2"/>
      </rPr>
      <t xml:space="preserve"> =(5)</t>
    </r>
  </si>
  <si>
    <r>
      <t xml:space="preserve">Note: 1 3 and 19 6s (20) in fas/ </t>
    </r>
    <r>
      <rPr>
        <sz val="9"/>
        <color indexed="10"/>
        <rFont val="Arial"/>
        <family val="2"/>
      </rPr>
      <t>15 Music</t>
    </r>
  </si>
  <si>
    <r>
      <t>Note: 4 3s and 3 6s (7) in fas/ 1 news, 1 tv, 1?,</t>
    </r>
    <r>
      <rPr>
        <sz val="9"/>
        <color indexed="10"/>
        <rFont val="Arial"/>
        <family val="2"/>
      </rPr>
      <t xml:space="preserve"> 5 music</t>
    </r>
  </si>
  <si>
    <r>
      <t xml:space="preserve">Note: 11 3s and 13 6s (24) in fas/ </t>
    </r>
    <r>
      <rPr>
        <sz val="9"/>
        <color indexed="10"/>
        <rFont val="Arial"/>
        <family val="2"/>
      </rPr>
      <t>1 music</t>
    </r>
  </si>
  <si>
    <r>
      <t>Note: 1 3 and 4 6s (5) in fas/</t>
    </r>
    <r>
      <rPr>
        <sz val="9"/>
        <color indexed="10"/>
        <rFont val="Arial"/>
        <family val="2"/>
      </rPr>
      <t xml:space="preserve">  5 music</t>
    </r>
  </si>
  <si>
    <r>
      <t>Note: 8 3s and 6 6s (14) in fas/</t>
    </r>
    <r>
      <rPr>
        <sz val="9"/>
        <color indexed="10"/>
        <rFont val="Arial"/>
        <family val="2"/>
      </rPr>
      <t xml:space="preserve"> 2 music, 2 check in radio</t>
    </r>
  </si>
  <si>
    <r>
      <t>Note: 0 3s and 1 6s (1) in fas; 5 don't know if in fas/ 1 MSU,</t>
    </r>
    <r>
      <rPr>
        <sz val="9"/>
        <color indexed="10"/>
        <rFont val="Arial"/>
        <family val="2"/>
      </rPr>
      <t xml:space="preserve"> 5 music</t>
    </r>
  </si>
  <si>
    <r>
      <t xml:space="preserve">Note: 0 3s and 2 6s (2) in fas; 4 don't know if in fas/ 1 play, 1 tv, 1 poetry, </t>
    </r>
    <r>
      <rPr>
        <sz val="9"/>
        <color indexed="10"/>
        <rFont val="Arial"/>
        <family val="2"/>
      </rPr>
      <t>3 music</t>
    </r>
  </si>
  <si>
    <r>
      <t xml:space="preserve">Note: 0 3s and 5 6s (5) in fas/ 2 dramatic readings, </t>
    </r>
    <r>
      <rPr>
        <sz val="9"/>
        <color indexed="10"/>
        <rFont val="Arial"/>
        <family val="2"/>
      </rPr>
      <t>1 music</t>
    </r>
  </si>
  <si>
    <t>jt/eo</t>
  </si>
  <si>
    <t>eo/jt</t>
  </si>
  <si>
    <t>Notes and What is left---These are only those that have not been put in finding aids. As of 12/30/2000…jt</t>
  </si>
  <si>
    <t>1s</t>
  </si>
  <si>
    <t>2s</t>
  </si>
  <si>
    <t>5s</t>
  </si>
  <si>
    <t>7s</t>
  </si>
  <si>
    <t>8s</t>
  </si>
  <si>
    <t>~Not in subject spreadsheets or finding aids: odd cases (or at leats odd at the time). 2 2s and 13 7s</t>
  </si>
  <si>
    <t>~Read "Do not do", all 7s and are dramatic readings</t>
  </si>
  <si>
    <t>~Definitely in finding aids including 15 "3s" and 1 "6"</t>
  </si>
  <si>
    <t>~In subject spreadsheets, not in finding aids (ABC, NBC, CNN, Misc., News, Albums, MSU)</t>
  </si>
  <si>
    <t>Alt author defined A through Ford</t>
  </si>
  <si>
    <t>Alt author defined Hannah through Perles</t>
  </si>
  <si>
    <t>Alt author defined Reagan through Wharton</t>
  </si>
  <si>
    <t>~3 items not in finding aids, dramatic works</t>
  </si>
  <si>
    <t>Notes based on re-check 1.14.2001…jt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</si>
</sst>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9"/>
      <color indexed="2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0" fontId="7" fillId="0" borderId="2" xfId="0" applyFont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0" fontId="11" fillId="0" borderId="1" xfId="0" applyFont="1" applyFill="1" applyBorder="1" applyAlignment="1">
      <alignment vertical="top" wrapText="1"/>
    </xf>
    <xf numFmtId="0" fontId="1" fillId="0" borderId="6" xfId="0" applyFont="1" applyBorder="1" applyAlignment="1" quotePrefix="1">
      <alignment/>
    </xf>
    <xf numFmtId="0" fontId="4" fillId="3" borderId="1" xfId="0" applyFont="1" applyFill="1" applyBorder="1" applyAlignment="1">
      <alignment vertical="top" wrapText="1"/>
    </xf>
    <xf numFmtId="0" fontId="4" fillId="0" borderId="6" xfId="0" applyFont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3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6" fillId="3" borderId="1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18" fillId="0" borderId="1" xfId="0" applyFont="1" applyBorder="1" applyAlignment="1">
      <alignment/>
    </xf>
    <xf numFmtId="0" fontId="4" fillId="0" borderId="8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3" borderId="6" xfId="0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/>
    </xf>
    <xf numFmtId="0" fontId="4" fillId="0" borderId="5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9" xfId="0" applyFont="1" applyBorder="1" applyAlignment="1">
      <alignment/>
    </xf>
    <xf numFmtId="0" fontId="4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4" fillId="4" borderId="10" xfId="0" applyFont="1" applyFill="1" applyBorder="1" applyAlignment="1">
      <alignment/>
    </xf>
    <xf numFmtId="164" fontId="7" fillId="4" borderId="11" xfId="0" applyNumberFormat="1" applyFont="1" applyFill="1" applyBorder="1" applyAlignment="1">
      <alignment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11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/>
    </xf>
    <xf numFmtId="0" fontId="0" fillId="4" borderId="7" xfId="0" applyFont="1" applyFill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64" fontId="18" fillId="0" borderId="2" xfId="0" applyNumberFormat="1" applyFont="1" applyBorder="1" applyAlignment="1">
      <alignment/>
    </xf>
    <xf numFmtId="0" fontId="0" fillId="4" borderId="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4" borderId="15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164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6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workbookViewId="0" topLeftCell="A1">
      <selection activeCell="P19" sqref="P19"/>
    </sheetView>
  </sheetViews>
  <sheetFormatPr defaultColWidth="9.140625" defaultRowHeight="12.75"/>
  <cols>
    <col min="1" max="1" width="9.140625" style="92" customWidth="1"/>
    <col min="2" max="2" width="9.57421875" style="93" customWidth="1"/>
    <col min="3" max="4" width="6.140625" style="93" customWidth="1"/>
    <col min="5" max="5" width="5.28125" style="93" customWidth="1"/>
    <col min="6" max="6" width="5.28125" style="94" customWidth="1"/>
    <col min="7" max="7" width="6.140625" style="95" customWidth="1"/>
    <col min="8" max="9" width="6.140625" style="93" customWidth="1"/>
    <col min="10" max="10" width="7.8515625" style="48" customWidth="1"/>
    <col min="11" max="11" width="8.57421875" style="48" customWidth="1"/>
    <col min="12" max="12" width="10.8515625" style="48" customWidth="1"/>
    <col min="13" max="13" width="7.57421875" style="48" customWidth="1"/>
    <col min="14" max="14" width="7.8515625" style="48" customWidth="1"/>
    <col min="15" max="15" width="9.421875" style="48" customWidth="1"/>
    <col min="16" max="16" width="8.28125" style="48" customWidth="1"/>
    <col min="17" max="17" width="12.140625" style="105" customWidth="1"/>
    <col min="18" max="18" width="6.140625" style="48" customWidth="1"/>
    <col min="19" max="19" width="54.00390625" style="48" customWidth="1"/>
    <col min="20" max="16384" width="9.140625" style="48" customWidth="1"/>
  </cols>
  <sheetData>
    <row r="1" spans="1:19" s="191" customFormat="1" ht="38.25" customHeight="1">
      <c r="A1" s="185" t="s">
        <v>17</v>
      </c>
      <c r="B1" s="186" t="s">
        <v>18</v>
      </c>
      <c r="C1" s="186">
        <v>1</v>
      </c>
      <c r="D1" s="186">
        <v>2</v>
      </c>
      <c r="E1" s="187">
        <v>3</v>
      </c>
      <c r="F1" s="187">
        <v>5</v>
      </c>
      <c r="G1" s="188">
        <v>6</v>
      </c>
      <c r="H1" s="186">
        <v>7</v>
      </c>
      <c r="I1" s="186">
        <v>8</v>
      </c>
      <c r="J1" s="184" t="s">
        <v>21</v>
      </c>
      <c r="K1" s="184" t="s">
        <v>23</v>
      </c>
      <c r="L1" s="184" t="s">
        <v>28</v>
      </c>
      <c r="M1" s="184" t="s">
        <v>88</v>
      </c>
      <c r="N1" s="184" t="s">
        <v>82</v>
      </c>
      <c r="O1" s="184" t="s">
        <v>83</v>
      </c>
      <c r="P1" s="184" t="s">
        <v>84</v>
      </c>
      <c r="Q1" s="189"/>
      <c r="R1" s="190"/>
      <c r="S1" s="190"/>
    </row>
    <row r="2" spans="1:17" s="190" customFormat="1" ht="12.75">
      <c r="A2" s="192" t="s">
        <v>45</v>
      </c>
      <c r="B2" s="193">
        <f>SingleAuthor!B22</f>
        <v>5742</v>
      </c>
      <c r="C2" s="193">
        <f>SingleAuthor!C22</f>
        <v>1165</v>
      </c>
      <c r="D2" s="193">
        <f>SingleAuthor!D22</f>
        <v>561</v>
      </c>
      <c r="E2" s="193">
        <f>SingleAuthor!E22</f>
        <v>1335</v>
      </c>
      <c r="F2" s="193">
        <f>SingleAuthor!F22</f>
        <v>159</v>
      </c>
      <c r="G2" s="193">
        <f>SingleAuthor!G22</f>
        <v>662</v>
      </c>
      <c r="H2" s="193">
        <f>SingleAuthor!H22</f>
        <v>1451</v>
      </c>
      <c r="I2" s="193">
        <f>SingleAuthor!I22</f>
        <v>409</v>
      </c>
      <c r="J2" s="113"/>
      <c r="K2" s="113"/>
      <c r="L2" s="194">
        <f>(C2+D2+F2+I2+H2)/B2</f>
        <v>0.6522117729014281</v>
      </c>
      <c r="M2" s="193">
        <f>SingleAuthor!M22</f>
        <v>3841</v>
      </c>
      <c r="N2" s="193">
        <f>SingleAuthor!N22</f>
        <v>-105</v>
      </c>
      <c r="O2" s="193">
        <f>SingleAuthor!O22</f>
        <v>3697</v>
      </c>
      <c r="P2" s="193">
        <f>SingleAuthor!P22</f>
        <v>1646</v>
      </c>
      <c r="Q2" s="189"/>
    </row>
    <row r="3" spans="1:19" s="91" customFormat="1" ht="11.25">
      <c r="A3" s="28"/>
      <c r="B3" s="28"/>
      <c r="C3" s="28"/>
      <c r="D3" s="48"/>
      <c r="E3" s="48"/>
      <c r="F3" s="48"/>
      <c r="G3" s="103"/>
      <c r="H3" s="101"/>
      <c r="I3" s="101"/>
      <c r="J3" s="99"/>
      <c r="K3" s="99"/>
      <c r="L3" s="102"/>
      <c r="M3" s="99"/>
      <c r="N3" s="48">
        <f>N2+48</f>
        <v>-57</v>
      </c>
      <c r="O3" s="104">
        <f>O2+48</f>
        <v>3745</v>
      </c>
      <c r="P3" s="48" t="s">
        <v>89</v>
      </c>
      <c r="Q3" s="105"/>
      <c r="R3" s="48"/>
      <c r="S3" s="48"/>
    </row>
    <row r="4" spans="1:19" s="91" customFormat="1" ht="11.25">
      <c r="A4" s="28"/>
      <c r="B4" s="28"/>
      <c r="C4" s="28"/>
      <c r="D4" s="48"/>
      <c r="E4" s="48"/>
      <c r="F4" s="48"/>
      <c r="G4" s="103"/>
      <c r="H4" s="101"/>
      <c r="I4" s="101"/>
      <c r="J4" s="99"/>
      <c r="K4" s="99"/>
      <c r="L4" s="102"/>
      <c r="M4" s="99"/>
      <c r="N4" s="48"/>
      <c r="O4" s="104"/>
      <c r="P4" s="48"/>
      <c r="Q4" s="105"/>
      <c r="R4" s="48"/>
      <c r="S4" s="48"/>
    </row>
    <row r="5" spans="17:19" ht="11.25" customHeight="1">
      <c r="Q5" s="106"/>
      <c r="R5" s="98"/>
      <c r="S5" s="55"/>
    </row>
    <row r="6" spans="1:19" s="191" customFormat="1" ht="27" customHeight="1">
      <c r="A6" s="185" t="s">
        <v>29</v>
      </c>
      <c r="B6" s="186" t="s">
        <v>18</v>
      </c>
      <c r="C6" s="186">
        <v>1</v>
      </c>
      <c r="D6" s="186">
        <v>2</v>
      </c>
      <c r="E6" s="187">
        <v>3</v>
      </c>
      <c r="F6" s="187">
        <v>5</v>
      </c>
      <c r="G6" s="188">
        <v>6</v>
      </c>
      <c r="H6" s="186">
        <v>7</v>
      </c>
      <c r="I6" s="186">
        <v>8</v>
      </c>
      <c r="J6" s="195"/>
      <c r="K6" s="184" t="s">
        <v>23</v>
      </c>
      <c r="L6" s="184" t="s">
        <v>28</v>
      </c>
      <c r="M6" s="184" t="s">
        <v>88</v>
      </c>
      <c r="N6" s="184" t="s">
        <v>82</v>
      </c>
      <c r="O6" s="184" t="s">
        <v>83</v>
      </c>
      <c r="P6" s="184" t="s">
        <v>84</v>
      </c>
      <c r="Q6" s="196"/>
      <c r="R6" s="197"/>
      <c r="S6" s="198"/>
    </row>
    <row r="7" spans="1:17" s="198" customFormat="1" ht="12.75" customHeight="1">
      <c r="A7" s="192" t="s">
        <v>45</v>
      </c>
      <c r="B7" s="193">
        <f>AltAuthor!B14</f>
        <v>6565</v>
      </c>
      <c r="C7" s="193">
        <f>AltAuthor!C14</f>
        <v>182</v>
      </c>
      <c r="D7" s="193">
        <f>AltAuthor!D14</f>
        <v>638</v>
      </c>
      <c r="E7" s="199">
        <f>AltAuthor!E14</f>
        <v>3983</v>
      </c>
      <c r="F7" s="199">
        <f>AltAuthor!F14</f>
        <v>125</v>
      </c>
      <c r="G7" s="200">
        <f>AltAuthor!G14</f>
        <v>875</v>
      </c>
      <c r="H7" s="193">
        <f>AltAuthor!H14</f>
        <v>587</v>
      </c>
      <c r="I7" s="201">
        <f>AltAuthor!I14</f>
        <v>175</v>
      </c>
      <c r="J7" s="202"/>
      <c r="K7" s="203" t="s">
        <v>54</v>
      </c>
      <c r="L7" s="204">
        <f>(C7+D7+F7+I7+H7)/B7</f>
        <v>0.26001523229246004</v>
      </c>
      <c r="M7" s="113">
        <f>AltAuthor!M14</f>
        <v>1353</v>
      </c>
      <c r="N7" s="113">
        <f>O7-M7</f>
        <v>354</v>
      </c>
      <c r="O7" s="113">
        <f>C7+D7+F7+H7+I7</f>
        <v>1707</v>
      </c>
      <c r="P7" s="113">
        <f>AltAuthor!P14</f>
        <v>99</v>
      </c>
      <c r="Q7" s="189"/>
    </row>
    <row r="8" spans="1:16" ht="12.75" customHeight="1">
      <c r="A8" s="107"/>
      <c r="B8" s="101"/>
      <c r="C8" s="101"/>
      <c r="D8" s="101"/>
      <c r="E8" s="182"/>
      <c r="F8" s="182"/>
      <c r="G8" s="183"/>
      <c r="H8" s="101"/>
      <c r="I8" s="101"/>
      <c r="J8" s="181"/>
      <c r="K8" s="28"/>
      <c r="L8" s="102"/>
      <c r="M8" s="99"/>
      <c r="N8" s="99"/>
      <c r="O8" s="99"/>
      <c r="P8" s="99"/>
    </row>
    <row r="9" spans="5:19" ht="11.25" customHeight="1">
      <c r="E9" s="94"/>
      <c r="Q9" s="106"/>
      <c r="R9" s="98"/>
      <c r="S9" s="55"/>
    </row>
    <row r="10" spans="1:19" s="191" customFormat="1" ht="41.25" customHeight="1">
      <c r="A10" s="185" t="s">
        <v>32</v>
      </c>
      <c r="B10" s="186" t="s">
        <v>18</v>
      </c>
      <c r="C10" s="186">
        <v>1</v>
      </c>
      <c r="D10" s="186">
        <v>2</v>
      </c>
      <c r="E10" s="187">
        <v>3</v>
      </c>
      <c r="F10" s="187">
        <v>5</v>
      </c>
      <c r="G10" s="188">
        <v>6</v>
      </c>
      <c r="H10" s="186">
        <v>7</v>
      </c>
      <c r="I10" s="186">
        <v>8</v>
      </c>
      <c r="J10" s="205"/>
      <c r="K10" s="184" t="s">
        <v>23</v>
      </c>
      <c r="L10" s="184" t="s">
        <v>28</v>
      </c>
      <c r="M10" s="184" t="s">
        <v>88</v>
      </c>
      <c r="N10" s="184" t="s">
        <v>82</v>
      </c>
      <c r="O10" s="184" t="s">
        <v>83</v>
      </c>
      <c r="P10" s="184" t="s">
        <v>84</v>
      </c>
      <c r="Q10" s="196"/>
      <c r="R10" s="197"/>
      <c r="S10" s="198"/>
    </row>
    <row r="11" spans="1:18" s="198" customFormat="1" ht="12.75" customHeight="1">
      <c r="A11" s="192" t="s">
        <v>45</v>
      </c>
      <c r="B11" s="193">
        <f>NoAuthor!B18</f>
        <v>2899</v>
      </c>
      <c r="C11" s="193">
        <f>NoAuthor!C18</f>
        <v>94</v>
      </c>
      <c r="D11" s="193">
        <f>NoAuthor!D18</f>
        <v>318</v>
      </c>
      <c r="E11" s="199">
        <f>NoAuthor!E18</f>
        <v>1235</v>
      </c>
      <c r="F11" s="199">
        <f>NoAuthor!F18</f>
        <v>28</v>
      </c>
      <c r="G11" s="200">
        <f>NoAuthor!G18</f>
        <v>502</v>
      </c>
      <c r="H11" s="193">
        <f>NoAuthor!H18</f>
        <v>628</v>
      </c>
      <c r="I11" s="193">
        <f>NoAuthor!I18</f>
        <v>93</v>
      </c>
      <c r="J11" s="202"/>
      <c r="K11" s="203" t="s">
        <v>54</v>
      </c>
      <c r="L11" s="194">
        <f>(C11+D11+F11+I11+H11)/B11</f>
        <v>0.4004829251466023</v>
      </c>
      <c r="M11" s="113">
        <f>NoAuthor!M18</f>
        <v>823</v>
      </c>
      <c r="N11" s="113">
        <f>O11-M11</f>
        <v>338</v>
      </c>
      <c r="O11" s="113">
        <f>C11+D11+F11+H11+I11</f>
        <v>1161</v>
      </c>
      <c r="P11" s="113">
        <f>NoAuthor!P18</f>
        <v>44</v>
      </c>
      <c r="Q11" s="196"/>
      <c r="R11" s="206"/>
    </row>
    <row r="12" spans="1:18" ht="12.75" customHeight="1">
      <c r="A12" s="107"/>
      <c r="B12" s="101"/>
      <c r="C12" s="101"/>
      <c r="D12" s="101"/>
      <c r="E12" s="182"/>
      <c r="F12" s="182"/>
      <c r="G12" s="183"/>
      <c r="H12" s="101"/>
      <c r="I12" s="101"/>
      <c r="J12" s="181"/>
      <c r="K12" s="28"/>
      <c r="L12" s="102"/>
      <c r="M12" s="99"/>
      <c r="N12" s="99"/>
      <c r="O12" s="99"/>
      <c r="P12" s="99"/>
      <c r="Q12" s="107"/>
      <c r="R12" s="28"/>
    </row>
    <row r="13" spans="11:19" ht="12" customHeight="1">
      <c r="K13" s="28"/>
      <c r="L13" s="102"/>
      <c r="M13" s="28"/>
      <c r="N13" s="99"/>
      <c r="O13" s="99"/>
      <c r="P13" s="28"/>
      <c r="Q13" s="106"/>
      <c r="R13" s="98"/>
      <c r="S13" s="55"/>
    </row>
    <row r="14" spans="1:19" s="191" customFormat="1" ht="32.25" customHeight="1">
      <c r="A14" s="185" t="s">
        <v>58</v>
      </c>
      <c r="B14" s="186" t="s">
        <v>18</v>
      </c>
      <c r="C14" s="186">
        <v>1</v>
      </c>
      <c r="D14" s="186">
        <v>2</v>
      </c>
      <c r="E14" s="187">
        <v>3</v>
      </c>
      <c r="F14" s="187">
        <v>5</v>
      </c>
      <c r="G14" s="188">
        <v>6</v>
      </c>
      <c r="H14" s="186">
        <v>7</v>
      </c>
      <c r="I14" s="186">
        <v>8</v>
      </c>
      <c r="J14" s="207" t="s">
        <v>21</v>
      </c>
      <c r="K14" s="184" t="s">
        <v>23</v>
      </c>
      <c r="L14" s="184" t="s">
        <v>28</v>
      </c>
      <c r="M14" s="184" t="s">
        <v>88</v>
      </c>
      <c r="N14" s="184" t="s">
        <v>82</v>
      </c>
      <c r="O14" s="184" t="s">
        <v>83</v>
      </c>
      <c r="P14" s="184" t="s">
        <v>84</v>
      </c>
      <c r="Q14" s="196"/>
      <c r="R14" s="197"/>
      <c r="S14" s="198"/>
    </row>
    <row r="15" spans="1:17" s="198" customFormat="1" ht="13.5" customHeight="1">
      <c r="A15" s="192" t="s">
        <v>45</v>
      </c>
      <c r="B15" s="193">
        <v>128</v>
      </c>
      <c r="C15" s="193">
        <v>5</v>
      </c>
      <c r="D15" s="193">
        <v>30</v>
      </c>
      <c r="E15" s="193">
        <v>50</v>
      </c>
      <c r="F15" s="199">
        <v>9</v>
      </c>
      <c r="G15" s="200">
        <v>0</v>
      </c>
      <c r="H15" s="193">
        <f>23-1</f>
        <v>22</v>
      </c>
      <c r="I15" s="193">
        <v>12</v>
      </c>
      <c r="J15" s="203" t="s">
        <v>20</v>
      </c>
      <c r="K15" s="203" t="s">
        <v>20</v>
      </c>
      <c r="L15" s="194">
        <f>(C15+D15+F15+I15+H15)/B15</f>
        <v>0.609375</v>
      </c>
      <c r="M15" s="113">
        <v>50</v>
      </c>
      <c r="N15" s="113">
        <f>O15-M15</f>
        <v>28</v>
      </c>
      <c r="O15" s="113">
        <f>C15+D15+F15+H15+I15</f>
        <v>78</v>
      </c>
      <c r="P15" s="113">
        <v>3</v>
      </c>
      <c r="Q15" s="189"/>
    </row>
    <row r="16" spans="1:16" ht="13.5" customHeight="1">
      <c r="A16" s="107"/>
      <c r="B16" s="101"/>
      <c r="C16" s="101"/>
      <c r="D16" s="101"/>
      <c r="E16" s="101"/>
      <c r="F16" s="182"/>
      <c r="G16" s="183"/>
      <c r="H16" s="101"/>
      <c r="I16" s="101"/>
      <c r="J16" s="28"/>
      <c r="K16" s="28"/>
      <c r="L16" s="102"/>
      <c r="M16" s="99"/>
      <c r="N16" s="99"/>
      <c r="O16" s="99"/>
      <c r="P16" s="99"/>
    </row>
    <row r="17" spans="17:18" ht="12" customHeight="1" thickBot="1">
      <c r="Q17" s="107"/>
      <c r="R17" s="99"/>
    </row>
    <row r="18" spans="1:17" s="198" customFormat="1" ht="13.5" thickBot="1">
      <c r="A18" s="208" t="s">
        <v>19</v>
      </c>
      <c r="B18" s="209">
        <f>B2+B7+B11+B15</f>
        <v>15334</v>
      </c>
      <c r="C18" s="209">
        <f>C2+C7+C11+C15</f>
        <v>1446</v>
      </c>
      <c r="D18" s="209">
        <f aca="true" t="shared" si="0" ref="D18:I18">D2+D7+D11+D15</f>
        <v>1547</v>
      </c>
      <c r="E18" s="209">
        <f t="shared" si="0"/>
        <v>6603</v>
      </c>
      <c r="F18" s="209">
        <f t="shared" si="0"/>
        <v>321</v>
      </c>
      <c r="G18" s="209">
        <f t="shared" si="0"/>
        <v>2039</v>
      </c>
      <c r="H18" s="209">
        <f t="shared" si="0"/>
        <v>2688</v>
      </c>
      <c r="I18" s="209">
        <f t="shared" si="0"/>
        <v>689</v>
      </c>
      <c r="J18" s="210"/>
      <c r="K18" s="211"/>
      <c r="L18" s="212">
        <f>(C18+D18+F18+I18+H18)/B18</f>
        <v>0.4363505934524586</v>
      </c>
      <c r="M18" s="213">
        <f>M2+M7+M11+M15</f>
        <v>6067</v>
      </c>
      <c r="N18" s="213">
        <f>O18-M18</f>
        <v>576</v>
      </c>
      <c r="O18" s="213">
        <f>C18+D18+F18+H18+I18-48</f>
        <v>6643</v>
      </c>
      <c r="P18" s="214">
        <f>P2+P7+P11+P15</f>
        <v>1792</v>
      </c>
      <c r="Q18" s="189"/>
    </row>
    <row r="19" spans="14:18" ht="12" customHeight="1">
      <c r="N19" s="48">
        <f>N18+48</f>
        <v>624</v>
      </c>
      <c r="O19" s="48">
        <f>O18+48</f>
        <v>6691</v>
      </c>
      <c r="P19" s="48" t="s">
        <v>89</v>
      </c>
      <c r="R19" s="97"/>
    </row>
    <row r="20" spans="1:18" s="198" customFormat="1" ht="12.75">
      <c r="A20" s="241" t="s">
        <v>52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189"/>
      <c r="R20" s="216"/>
    </row>
    <row r="21" spans="1:17" s="198" customFormat="1" ht="12.75">
      <c r="A21" s="215"/>
      <c r="B21" s="216"/>
      <c r="C21" s="216"/>
      <c r="D21" s="216"/>
      <c r="E21" s="216"/>
      <c r="F21" s="216"/>
      <c r="G21" s="216"/>
      <c r="H21" s="216"/>
      <c r="I21" s="216"/>
      <c r="J21" s="216"/>
      <c r="L21" s="216"/>
      <c r="M21" s="216"/>
      <c r="N21" s="216"/>
      <c r="O21" s="216"/>
      <c r="P21" s="216"/>
      <c r="Q21" s="189"/>
    </row>
    <row r="22" spans="1:17" s="198" customFormat="1" ht="12.75">
      <c r="A22" s="217" t="s">
        <v>163</v>
      </c>
      <c r="B22" s="218"/>
      <c r="C22" s="218"/>
      <c r="D22" s="218"/>
      <c r="E22" s="218"/>
      <c r="F22" s="219"/>
      <c r="G22" s="220"/>
      <c r="H22" s="218"/>
      <c r="I22" s="218"/>
      <c r="Q22" s="189"/>
    </row>
    <row r="23" ht="12.75">
      <c r="A23" s="215" t="s">
        <v>162</v>
      </c>
    </row>
    <row r="32" ht="11.25">
      <c r="S32" s="97"/>
    </row>
  </sheetData>
  <mergeCells count="1">
    <mergeCell ref="A20:P20"/>
  </mergeCells>
  <printOptions/>
  <pageMargins left="0.66" right="0.6" top="0.76" bottom="0.76" header="0.44" footer="0.5"/>
  <pageSetup horizontalDpi="600" verticalDpi="600" orientation="landscape" r:id="rId1"/>
  <headerFooter alignWithMargins="0">
    <oddHeader>&amp;CEncoding and Copyright Decision Stats: Compiled decisions</oddHeader>
    <oddFooter>&amp;R&amp;D &amp;T--jt
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">
      <selection activeCell="A25" sqref="A25"/>
    </sheetView>
  </sheetViews>
  <sheetFormatPr defaultColWidth="9.140625" defaultRowHeight="12.75"/>
  <cols>
    <col min="1" max="1" width="8.421875" style="0" customWidth="1"/>
    <col min="2" max="2" width="9.7109375" style="0" customWidth="1"/>
    <col min="3" max="3" width="5.7109375" style="0" customWidth="1"/>
    <col min="4" max="4" width="4.7109375" style="0" customWidth="1"/>
    <col min="5" max="5" width="4.8515625" style="0" customWidth="1"/>
    <col min="6" max="6" width="4.57421875" style="0" customWidth="1"/>
    <col min="7" max="7" width="4.140625" style="0" customWidth="1"/>
    <col min="8" max="8" width="5.00390625" style="0" customWidth="1"/>
    <col min="9" max="9" width="4.8515625" style="0" customWidth="1"/>
    <col min="10" max="10" width="7.421875" style="0" customWidth="1"/>
    <col min="11" max="11" width="5.28125" style="0" customWidth="1"/>
    <col min="12" max="12" width="17.28125" style="0" customWidth="1"/>
    <col min="13" max="13" width="9.421875" style="0" customWidth="1"/>
    <col min="14" max="14" width="8.140625" style="0" customWidth="1"/>
    <col min="15" max="15" width="8.28125" style="0" customWidth="1"/>
    <col min="16" max="16" width="7.28125" style="0" customWidth="1"/>
  </cols>
  <sheetData>
    <row r="1" spans="1:16" s="5" customFormat="1" ht="25.5" customHeight="1">
      <c r="A1" s="221" t="s">
        <v>17</v>
      </c>
      <c r="B1" s="2" t="s">
        <v>18</v>
      </c>
      <c r="C1" s="2">
        <v>1</v>
      </c>
      <c r="D1" s="2">
        <v>2</v>
      </c>
      <c r="E1" s="3">
        <v>3</v>
      </c>
      <c r="F1" s="3">
        <v>5</v>
      </c>
      <c r="G1" s="4">
        <v>6</v>
      </c>
      <c r="H1" s="2">
        <v>7</v>
      </c>
      <c r="I1" s="2">
        <v>8</v>
      </c>
      <c r="J1" s="125" t="s">
        <v>21</v>
      </c>
      <c r="K1" s="125" t="s">
        <v>56</v>
      </c>
      <c r="L1" s="125" t="s">
        <v>28</v>
      </c>
      <c r="M1" s="125" t="s">
        <v>88</v>
      </c>
      <c r="N1" s="125" t="s">
        <v>82</v>
      </c>
      <c r="O1" s="125" t="s">
        <v>83</v>
      </c>
      <c r="P1" s="125" t="s">
        <v>84</v>
      </c>
    </row>
    <row r="2" spans="1:16" s="90" customFormat="1" ht="12">
      <c r="A2" s="222" t="s">
        <v>0</v>
      </c>
      <c r="B2" s="167">
        <v>177</v>
      </c>
      <c r="C2" s="167">
        <v>21</v>
      </c>
      <c r="D2" s="167">
        <v>24</v>
      </c>
      <c r="E2" s="168">
        <v>44</v>
      </c>
      <c r="F2" s="168">
        <v>0</v>
      </c>
      <c r="G2" s="169">
        <v>22</v>
      </c>
      <c r="H2" s="167">
        <v>34</v>
      </c>
      <c r="I2" s="167">
        <v>32</v>
      </c>
      <c r="J2" s="154" t="s">
        <v>175</v>
      </c>
      <c r="K2" s="154" t="s">
        <v>160</v>
      </c>
      <c r="L2" s="223">
        <f>(C2+D2+F2+I2+H2)/B2</f>
        <v>0.6271186440677966</v>
      </c>
      <c r="M2" s="154">
        <v>128</v>
      </c>
      <c r="N2" s="154">
        <f>O2-M2</f>
        <v>-17</v>
      </c>
      <c r="O2" s="154">
        <f>C2+D2+F2+H2+I2</f>
        <v>111</v>
      </c>
      <c r="P2" s="154">
        <v>56</v>
      </c>
    </row>
    <row r="3" spans="1:16" s="90" customFormat="1" ht="11.25" customHeight="1">
      <c r="A3" s="222" t="s">
        <v>1</v>
      </c>
      <c r="B3" s="167">
        <v>546</v>
      </c>
      <c r="C3" s="167">
        <f>177+6</f>
        <v>183</v>
      </c>
      <c r="D3" s="167">
        <v>65</v>
      </c>
      <c r="E3" s="168">
        <v>103</v>
      </c>
      <c r="F3" s="168">
        <v>20</v>
      </c>
      <c r="G3" s="169">
        <v>49</v>
      </c>
      <c r="H3" s="167">
        <v>89</v>
      </c>
      <c r="I3" s="167">
        <v>37</v>
      </c>
      <c r="J3" s="154" t="s">
        <v>175</v>
      </c>
      <c r="K3" s="154" t="s">
        <v>160</v>
      </c>
      <c r="L3" s="223">
        <f aca="true" t="shared" si="0" ref="L3:L22">(C3+D3+F3+I3+H3)/B3</f>
        <v>0.7216117216117216</v>
      </c>
      <c r="M3" s="154">
        <v>377</v>
      </c>
      <c r="N3" s="154">
        <f>O3-M3</f>
        <v>11</v>
      </c>
      <c r="O3" s="154">
        <f>C3+D3+F3+H3+I3-6</f>
        <v>388</v>
      </c>
      <c r="P3" s="154">
        <v>142</v>
      </c>
    </row>
    <row r="4" spans="1:16" s="90" customFormat="1" ht="12">
      <c r="A4" s="222" t="s">
        <v>53</v>
      </c>
      <c r="B4" s="167">
        <v>470</v>
      </c>
      <c r="C4" s="167">
        <v>99</v>
      </c>
      <c r="D4" s="167">
        <v>69</v>
      </c>
      <c r="E4" s="168">
        <v>101</v>
      </c>
      <c r="F4" s="168">
        <v>9</v>
      </c>
      <c r="G4" s="169">
        <v>30</v>
      </c>
      <c r="H4" s="167">
        <v>144</v>
      </c>
      <c r="I4" s="167">
        <v>18</v>
      </c>
      <c r="J4" s="154" t="s">
        <v>176</v>
      </c>
      <c r="K4" s="154" t="s">
        <v>161</v>
      </c>
      <c r="L4" s="223">
        <f t="shared" si="0"/>
        <v>0.7212765957446808</v>
      </c>
      <c r="M4" s="154">
        <v>371</v>
      </c>
      <c r="N4" s="154">
        <f>O4-M4</f>
        <v>-32</v>
      </c>
      <c r="O4" s="154">
        <f>C4+D4+F4+H4+I4</f>
        <v>339</v>
      </c>
      <c r="P4" s="154">
        <v>139</v>
      </c>
    </row>
    <row r="5" spans="1:16" s="90" customFormat="1" ht="12">
      <c r="A5" s="222" t="s">
        <v>2</v>
      </c>
      <c r="B5" s="167">
        <v>201</v>
      </c>
      <c r="C5" s="167">
        <v>33</v>
      </c>
      <c r="D5" s="167">
        <v>20</v>
      </c>
      <c r="E5" s="168">
        <v>47</v>
      </c>
      <c r="F5" s="168">
        <v>0</v>
      </c>
      <c r="G5" s="169">
        <v>26</v>
      </c>
      <c r="H5" s="167">
        <v>51</v>
      </c>
      <c r="I5" s="167">
        <v>24</v>
      </c>
      <c r="J5" s="154" t="s">
        <v>50</v>
      </c>
      <c r="K5" s="154" t="s">
        <v>160</v>
      </c>
      <c r="L5" s="223">
        <f t="shared" si="0"/>
        <v>0.6368159203980099</v>
      </c>
      <c r="M5" s="154">
        <v>134</v>
      </c>
      <c r="N5" s="154">
        <f aca="true" t="shared" si="1" ref="N5:N21">O5-M5</f>
        <v>-10</v>
      </c>
      <c r="O5" s="154">
        <f>C5+D5+F5+H5+I5-4</f>
        <v>124</v>
      </c>
      <c r="P5" s="154">
        <v>79</v>
      </c>
    </row>
    <row r="6" spans="1:16" s="90" customFormat="1" ht="12">
      <c r="A6" s="222" t="s">
        <v>3</v>
      </c>
      <c r="B6" s="167">
        <v>148</v>
      </c>
      <c r="C6" s="167">
        <v>47</v>
      </c>
      <c r="D6" s="167">
        <v>15</v>
      </c>
      <c r="E6" s="168">
        <v>25</v>
      </c>
      <c r="F6" s="168">
        <v>1</v>
      </c>
      <c r="G6" s="169">
        <v>17</v>
      </c>
      <c r="H6" s="167">
        <v>30</v>
      </c>
      <c r="I6" s="167">
        <v>13</v>
      </c>
      <c r="J6" s="154" t="s">
        <v>66</v>
      </c>
      <c r="K6" s="154" t="s">
        <v>160</v>
      </c>
      <c r="L6" s="223">
        <f t="shared" si="0"/>
        <v>0.7162162162162162</v>
      </c>
      <c r="M6" s="154">
        <v>132</v>
      </c>
      <c r="N6" s="154">
        <f t="shared" si="1"/>
        <v>-26</v>
      </c>
      <c r="O6" s="154">
        <f aca="true" t="shared" si="2" ref="O6:O12">C6+D6+F6+H6+I6</f>
        <v>106</v>
      </c>
      <c r="P6" s="154">
        <v>52</v>
      </c>
    </row>
    <row r="7" spans="1:16" s="90" customFormat="1" ht="12">
      <c r="A7" s="222" t="s">
        <v>4</v>
      </c>
      <c r="B7" s="167">
        <v>242</v>
      </c>
      <c r="C7" s="167">
        <v>72</v>
      </c>
      <c r="D7" s="167">
        <v>23</v>
      </c>
      <c r="E7" s="168">
        <v>55</v>
      </c>
      <c r="F7" s="168">
        <v>7</v>
      </c>
      <c r="G7" s="169">
        <v>35</v>
      </c>
      <c r="H7" s="167">
        <v>41</v>
      </c>
      <c r="I7" s="167">
        <v>9</v>
      </c>
      <c r="J7" s="154" t="s">
        <v>50</v>
      </c>
      <c r="K7" s="154" t="s">
        <v>22</v>
      </c>
      <c r="L7" s="223">
        <f t="shared" si="0"/>
        <v>0.628099173553719</v>
      </c>
      <c r="M7" s="154">
        <v>147</v>
      </c>
      <c r="N7" s="154">
        <f>O7-M7</f>
        <v>5</v>
      </c>
      <c r="O7" s="154">
        <f t="shared" si="2"/>
        <v>152</v>
      </c>
      <c r="P7" s="154">
        <v>47</v>
      </c>
    </row>
    <row r="8" spans="1:16" s="90" customFormat="1" ht="12">
      <c r="A8" s="222" t="s">
        <v>5</v>
      </c>
      <c r="B8" s="167">
        <v>282</v>
      </c>
      <c r="C8" s="167">
        <v>26</v>
      </c>
      <c r="D8" s="167">
        <v>35</v>
      </c>
      <c r="E8" s="168">
        <v>64</v>
      </c>
      <c r="F8" s="168">
        <v>1</v>
      </c>
      <c r="G8" s="169">
        <v>38</v>
      </c>
      <c r="H8" s="167">
        <v>101</v>
      </c>
      <c r="I8" s="167">
        <v>17</v>
      </c>
      <c r="J8" s="154" t="s">
        <v>50</v>
      </c>
      <c r="K8" s="154" t="s">
        <v>160</v>
      </c>
      <c r="L8" s="223">
        <f t="shared" si="0"/>
        <v>0.6382978723404256</v>
      </c>
      <c r="M8" s="154">
        <v>185</v>
      </c>
      <c r="N8" s="154">
        <f t="shared" si="1"/>
        <v>-5</v>
      </c>
      <c r="O8" s="154">
        <f t="shared" si="2"/>
        <v>180</v>
      </c>
      <c r="P8" s="154">
        <v>88</v>
      </c>
    </row>
    <row r="9" spans="1:16" s="90" customFormat="1" ht="12">
      <c r="A9" s="222" t="s">
        <v>6</v>
      </c>
      <c r="B9" s="167">
        <v>492</v>
      </c>
      <c r="C9" s="167">
        <v>73</v>
      </c>
      <c r="D9" s="167">
        <v>32</v>
      </c>
      <c r="E9" s="168">
        <v>99</v>
      </c>
      <c r="F9" s="168">
        <v>4</v>
      </c>
      <c r="G9" s="169">
        <v>59</v>
      </c>
      <c r="H9" s="167">
        <v>185</v>
      </c>
      <c r="I9" s="167">
        <v>40</v>
      </c>
      <c r="J9" s="154" t="s">
        <v>50</v>
      </c>
      <c r="K9" s="154" t="s">
        <v>160</v>
      </c>
      <c r="L9" s="223">
        <f t="shared" si="0"/>
        <v>0.6788617886178862</v>
      </c>
      <c r="M9" s="154">
        <v>330</v>
      </c>
      <c r="N9" s="154">
        <f>O9-M9</f>
        <v>4</v>
      </c>
      <c r="O9" s="154">
        <f t="shared" si="2"/>
        <v>334</v>
      </c>
      <c r="P9" s="154">
        <v>116</v>
      </c>
    </row>
    <row r="10" spans="1:16" s="90" customFormat="1" ht="12">
      <c r="A10" s="222" t="s">
        <v>7</v>
      </c>
      <c r="B10" s="167">
        <v>141</v>
      </c>
      <c r="C10" s="167">
        <v>31</v>
      </c>
      <c r="D10" s="167">
        <v>13</v>
      </c>
      <c r="E10" s="168">
        <v>37</v>
      </c>
      <c r="F10" s="168">
        <v>7</v>
      </c>
      <c r="G10" s="169">
        <v>17</v>
      </c>
      <c r="H10" s="167">
        <v>27</v>
      </c>
      <c r="I10" s="167">
        <v>9</v>
      </c>
      <c r="J10" s="154" t="s">
        <v>66</v>
      </c>
      <c r="K10" s="154" t="s">
        <v>160</v>
      </c>
      <c r="L10" s="223">
        <f t="shared" si="0"/>
        <v>0.6170212765957447</v>
      </c>
      <c r="M10" s="154">
        <v>110</v>
      </c>
      <c r="N10" s="154">
        <f>(O10-M10)</f>
        <v>-23</v>
      </c>
      <c r="O10" s="154">
        <f t="shared" si="2"/>
        <v>87</v>
      </c>
      <c r="P10" s="154">
        <v>39</v>
      </c>
    </row>
    <row r="11" spans="1:16" s="90" customFormat="1" ht="12">
      <c r="A11" s="222" t="s">
        <v>8</v>
      </c>
      <c r="B11" s="167">
        <v>396</v>
      </c>
      <c r="C11" s="167">
        <v>120</v>
      </c>
      <c r="D11" s="167">
        <v>22</v>
      </c>
      <c r="E11" s="168">
        <v>138</v>
      </c>
      <c r="F11" s="168">
        <v>31</v>
      </c>
      <c r="G11" s="169">
        <v>22</v>
      </c>
      <c r="H11" s="167">
        <v>50</v>
      </c>
      <c r="I11" s="167">
        <v>13</v>
      </c>
      <c r="J11" s="154" t="s">
        <v>50</v>
      </c>
      <c r="K11" s="154" t="s">
        <v>22</v>
      </c>
      <c r="L11" s="223">
        <f t="shared" si="0"/>
        <v>0.5959595959595959</v>
      </c>
      <c r="M11" s="154">
        <v>236</v>
      </c>
      <c r="N11" s="154">
        <f>(O11-M11)</f>
        <v>0</v>
      </c>
      <c r="O11" s="154">
        <f t="shared" si="2"/>
        <v>236</v>
      </c>
      <c r="P11" s="154">
        <v>50</v>
      </c>
    </row>
    <row r="12" spans="1:16" s="90" customFormat="1" ht="12">
      <c r="A12" s="222" t="s">
        <v>9</v>
      </c>
      <c r="B12" s="167">
        <v>260</v>
      </c>
      <c r="C12" s="167">
        <v>29</v>
      </c>
      <c r="D12" s="167">
        <v>18</v>
      </c>
      <c r="E12" s="168">
        <v>53</v>
      </c>
      <c r="F12" s="168">
        <v>4</v>
      </c>
      <c r="G12" s="169">
        <v>29</v>
      </c>
      <c r="H12" s="167">
        <v>119</v>
      </c>
      <c r="I12" s="167">
        <v>8</v>
      </c>
      <c r="J12" s="154" t="s">
        <v>66</v>
      </c>
      <c r="K12" s="154" t="s">
        <v>22</v>
      </c>
      <c r="L12" s="223">
        <f t="shared" si="0"/>
        <v>0.6846153846153846</v>
      </c>
      <c r="M12" s="154">
        <v>180</v>
      </c>
      <c r="N12" s="154">
        <f t="shared" si="1"/>
        <v>-2</v>
      </c>
      <c r="O12" s="154">
        <f t="shared" si="2"/>
        <v>178</v>
      </c>
      <c r="P12" s="154">
        <v>59</v>
      </c>
    </row>
    <row r="13" spans="1:16" s="90" customFormat="1" ht="12">
      <c r="A13" s="222" t="s">
        <v>10</v>
      </c>
      <c r="B13" s="167">
        <v>493</v>
      </c>
      <c r="C13" s="167">
        <v>52</v>
      </c>
      <c r="D13" s="167">
        <v>48</v>
      </c>
      <c r="E13" s="168">
        <v>121</v>
      </c>
      <c r="F13" s="168">
        <v>25</v>
      </c>
      <c r="G13" s="169">
        <v>68</v>
      </c>
      <c r="H13" s="167">
        <v>150</v>
      </c>
      <c r="I13" s="167">
        <v>29</v>
      </c>
      <c r="J13" s="154" t="s">
        <v>50</v>
      </c>
      <c r="K13" s="154" t="s">
        <v>22</v>
      </c>
      <c r="L13" s="223">
        <f t="shared" si="0"/>
        <v>0.6166328600405679</v>
      </c>
      <c r="M13" s="154">
        <v>314</v>
      </c>
      <c r="N13" s="154">
        <f t="shared" si="1"/>
        <v>-10</v>
      </c>
      <c r="O13" s="154">
        <f>C13+D13+F13+H13+I13</f>
        <v>304</v>
      </c>
      <c r="P13" s="154">
        <v>148</v>
      </c>
    </row>
    <row r="14" spans="1:16" s="90" customFormat="1" ht="12">
      <c r="A14" s="222" t="s">
        <v>11</v>
      </c>
      <c r="B14" s="167">
        <v>192</v>
      </c>
      <c r="C14" s="167">
        <v>44</v>
      </c>
      <c r="D14" s="167">
        <v>28</v>
      </c>
      <c r="E14" s="168">
        <v>52</v>
      </c>
      <c r="F14" s="168">
        <v>0</v>
      </c>
      <c r="G14" s="169">
        <v>20</v>
      </c>
      <c r="H14" s="167">
        <v>26</v>
      </c>
      <c r="I14" s="167">
        <v>22</v>
      </c>
      <c r="J14" s="154" t="s">
        <v>66</v>
      </c>
      <c r="K14" s="154" t="s">
        <v>160</v>
      </c>
      <c r="L14" s="223">
        <f t="shared" si="0"/>
        <v>0.625</v>
      </c>
      <c r="M14" s="154">
        <v>124</v>
      </c>
      <c r="N14" s="154">
        <f>O14-M14</f>
        <v>-4</v>
      </c>
      <c r="O14" s="154">
        <f>C14+D14+F14+H14+I14</f>
        <v>120</v>
      </c>
      <c r="P14" s="154">
        <v>45</v>
      </c>
    </row>
    <row r="15" spans="1:16" s="90" customFormat="1" ht="12">
      <c r="A15" s="222" t="s">
        <v>12</v>
      </c>
      <c r="B15" s="167">
        <v>184</v>
      </c>
      <c r="C15" s="167">
        <v>19</v>
      </c>
      <c r="D15" s="167">
        <v>15</v>
      </c>
      <c r="E15" s="168">
        <v>66</v>
      </c>
      <c r="F15" s="168">
        <v>2</v>
      </c>
      <c r="G15" s="169">
        <v>23</v>
      </c>
      <c r="H15" s="167">
        <v>49</v>
      </c>
      <c r="I15" s="167">
        <v>10</v>
      </c>
      <c r="J15" s="154" t="s">
        <v>65</v>
      </c>
      <c r="K15" s="154" t="s">
        <v>160</v>
      </c>
      <c r="L15" s="223">
        <f t="shared" si="0"/>
        <v>0.5163043478260869</v>
      </c>
      <c r="M15" s="154">
        <v>102</v>
      </c>
      <c r="N15" s="154">
        <f t="shared" si="1"/>
        <v>-7</v>
      </c>
      <c r="O15" s="154">
        <f>C15+D15+F15+H15+I15</f>
        <v>95</v>
      </c>
      <c r="P15" s="154">
        <v>61</v>
      </c>
    </row>
    <row r="16" spans="1:16" s="90" customFormat="1" ht="12">
      <c r="A16" s="222" t="s">
        <v>13</v>
      </c>
      <c r="B16" s="167">
        <v>428</v>
      </c>
      <c r="C16" s="167">
        <v>139</v>
      </c>
      <c r="D16" s="167">
        <v>38</v>
      </c>
      <c r="E16" s="168">
        <v>69</v>
      </c>
      <c r="F16" s="168">
        <v>8</v>
      </c>
      <c r="G16" s="169">
        <v>37</v>
      </c>
      <c r="H16" s="167">
        <v>114</v>
      </c>
      <c r="I16" s="167">
        <v>23</v>
      </c>
      <c r="J16" s="154" t="s">
        <v>50</v>
      </c>
      <c r="K16" s="154" t="s">
        <v>22</v>
      </c>
      <c r="L16" s="223">
        <f t="shared" si="0"/>
        <v>0.7523364485981309</v>
      </c>
      <c r="M16" s="154">
        <v>331</v>
      </c>
      <c r="N16" s="154">
        <f t="shared" si="1"/>
        <v>-9</v>
      </c>
      <c r="O16" s="154">
        <f>C16+D16+F16+H16+I16</f>
        <v>322</v>
      </c>
      <c r="P16" s="154">
        <v>87</v>
      </c>
    </row>
    <row r="17" spans="1:16" s="90" customFormat="1" ht="12">
      <c r="A17" s="222" t="s">
        <v>30</v>
      </c>
      <c r="B17" s="167">
        <v>231</v>
      </c>
      <c r="C17" s="167">
        <v>39</v>
      </c>
      <c r="D17" s="167">
        <v>25</v>
      </c>
      <c r="E17" s="168">
        <v>61</v>
      </c>
      <c r="F17" s="168">
        <v>6</v>
      </c>
      <c r="G17" s="169">
        <v>31</v>
      </c>
      <c r="H17" s="167">
        <v>52</v>
      </c>
      <c r="I17" s="167">
        <v>17</v>
      </c>
      <c r="J17" s="154" t="s">
        <v>65</v>
      </c>
      <c r="K17" s="154" t="s">
        <v>160</v>
      </c>
      <c r="L17" s="223">
        <f t="shared" si="0"/>
        <v>0.6017316017316018</v>
      </c>
      <c r="M17" s="154">
        <v>129</v>
      </c>
      <c r="N17" s="154">
        <f t="shared" si="1"/>
        <v>12</v>
      </c>
      <c r="O17" s="154">
        <v>141</v>
      </c>
      <c r="P17" s="154">
        <v>131</v>
      </c>
    </row>
    <row r="18" spans="1:16" s="90" customFormat="1" ht="12">
      <c r="A18" s="222" t="s">
        <v>31</v>
      </c>
      <c r="B18" s="167">
        <v>228</v>
      </c>
      <c r="C18" s="167">
        <v>16</v>
      </c>
      <c r="D18" s="167">
        <v>23</v>
      </c>
      <c r="E18" s="168">
        <v>54</v>
      </c>
      <c r="F18" s="168">
        <v>0</v>
      </c>
      <c r="G18" s="169">
        <v>51</v>
      </c>
      <c r="H18" s="167">
        <v>69</v>
      </c>
      <c r="I18" s="167">
        <v>15</v>
      </c>
      <c r="J18" s="154" t="s">
        <v>65</v>
      </c>
      <c r="K18" s="154" t="s">
        <v>160</v>
      </c>
      <c r="L18" s="223">
        <f>(C18+D18+F18+I18+H18)/B18</f>
        <v>0.5394736842105263</v>
      </c>
      <c r="M18" s="154">
        <v>115</v>
      </c>
      <c r="N18" s="154">
        <f>O18-M18</f>
        <v>8</v>
      </c>
      <c r="O18" s="154">
        <f>C18+D18+F18+H18+I18</f>
        <v>123</v>
      </c>
      <c r="P18" s="154">
        <v>128</v>
      </c>
    </row>
    <row r="19" spans="1:16" s="90" customFormat="1" ht="12">
      <c r="A19" s="222" t="s">
        <v>14</v>
      </c>
      <c r="B19" s="167">
        <v>225</v>
      </c>
      <c r="C19" s="167">
        <v>70</v>
      </c>
      <c r="D19" s="167">
        <v>15</v>
      </c>
      <c r="E19" s="168">
        <v>43</v>
      </c>
      <c r="F19" s="168">
        <v>10</v>
      </c>
      <c r="G19" s="169">
        <v>29</v>
      </c>
      <c r="H19" s="167">
        <v>46</v>
      </c>
      <c r="I19" s="167">
        <v>12</v>
      </c>
      <c r="J19" s="154" t="s">
        <v>50</v>
      </c>
      <c r="K19" s="154" t="s">
        <v>22</v>
      </c>
      <c r="L19" s="223">
        <f t="shared" si="0"/>
        <v>0.68</v>
      </c>
      <c r="M19" s="154">
        <v>153</v>
      </c>
      <c r="N19" s="154">
        <f t="shared" si="1"/>
        <v>-1</v>
      </c>
      <c r="O19" s="154">
        <f>C19+D19+F19+H19+I19-1</f>
        <v>152</v>
      </c>
      <c r="P19" s="154">
        <v>56</v>
      </c>
    </row>
    <row r="20" spans="1:16" s="9" customFormat="1" ht="12">
      <c r="A20" s="224" t="s">
        <v>15</v>
      </c>
      <c r="B20" s="15">
        <v>356</v>
      </c>
      <c r="C20" s="15">
        <v>49</v>
      </c>
      <c r="D20" s="15">
        <v>25</v>
      </c>
      <c r="E20" s="16">
        <v>89</v>
      </c>
      <c r="F20" s="16">
        <v>22</v>
      </c>
      <c r="G20" s="17">
        <v>52</v>
      </c>
      <c r="H20" s="15">
        <v>71</v>
      </c>
      <c r="I20" s="15">
        <v>48</v>
      </c>
      <c r="J20" s="7" t="s">
        <v>65</v>
      </c>
      <c r="K20" s="7" t="s">
        <v>22</v>
      </c>
      <c r="L20" s="225">
        <f t="shared" si="0"/>
        <v>0.6039325842696629</v>
      </c>
      <c r="M20" s="7">
        <v>212</v>
      </c>
      <c r="N20" s="7">
        <f t="shared" si="1"/>
        <v>3</v>
      </c>
      <c r="O20" s="7">
        <f>C20+D20+F20+H20+I20</f>
        <v>215</v>
      </c>
      <c r="P20" s="7">
        <v>106</v>
      </c>
    </row>
    <row r="21" spans="1:16" s="9" customFormat="1" ht="12">
      <c r="A21" s="224" t="s">
        <v>16</v>
      </c>
      <c r="B21" s="15">
        <v>50</v>
      </c>
      <c r="C21" s="15">
        <v>3</v>
      </c>
      <c r="D21" s="15">
        <v>8</v>
      </c>
      <c r="E21" s="16">
        <v>14</v>
      </c>
      <c r="F21" s="16">
        <v>2</v>
      </c>
      <c r="G21" s="17">
        <v>7</v>
      </c>
      <c r="H21" s="15">
        <v>3</v>
      </c>
      <c r="I21" s="15">
        <v>13</v>
      </c>
      <c r="J21" s="7" t="s">
        <v>65</v>
      </c>
      <c r="K21" s="7" t="s">
        <v>160</v>
      </c>
      <c r="L21" s="225">
        <f t="shared" si="0"/>
        <v>0.58</v>
      </c>
      <c r="M21" s="7">
        <v>31</v>
      </c>
      <c r="N21" s="7">
        <f t="shared" si="1"/>
        <v>-2</v>
      </c>
      <c r="O21" s="7">
        <f>C21+D21+F21+H21+I21</f>
        <v>29</v>
      </c>
      <c r="P21" s="7">
        <v>17</v>
      </c>
    </row>
    <row r="22" spans="1:16" s="45" customFormat="1" ht="12">
      <c r="A22" s="226" t="s">
        <v>45</v>
      </c>
      <c r="B22" s="6">
        <f aca="true" t="shared" si="3" ref="B22:G22">SUM(B2:B21)</f>
        <v>5742</v>
      </c>
      <c r="C22" s="6">
        <f>SUM(C2:C21)</f>
        <v>1165</v>
      </c>
      <c r="D22" s="6">
        <f t="shared" si="3"/>
        <v>561</v>
      </c>
      <c r="E22" s="227">
        <f t="shared" si="3"/>
        <v>1335</v>
      </c>
      <c r="F22" s="227">
        <f t="shared" si="3"/>
        <v>159</v>
      </c>
      <c r="G22" s="228">
        <f t="shared" si="3"/>
        <v>662</v>
      </c>
      <c r="H22" s="6">
        <f>SUM(H2:H21)</f>
        <v>1451</v>
      </c>
      <c r="I22" s="6">
        <f>SUM(I2:I21)</f>
        <v>409</v>
      </c>
      <c r="J22" s="8"/>
      <c r="K22" s="8"/>
      <c r="L22" s="46">
        <f t="shared" si="0"/>
        <v>0.6522117729014281</v>
      </c>
      <c r="M22" s="8">
        <f>SUM(M2:M21)</f>
        <v>3841</v>
      </c>
      <c r="N22" s="8">
        <f>SUM(N2:N21)</f>
        <v>-105</v>
      </c>
      <c r="O22" s="8">
        <f>C22+D22+F22+H22+I22-48</f>
        <v>3697</v>
      </c>
      <c r="P22" s="8">
        <f>SUM(P2:P21)</f>
        <v>1646</v>
      </c>
    </row>
    <row r="23" spans="1:16" s="45" customFormat="1" ht="4.5" customHeight="1">
      <c r="A23" s="229"/>
      <c r="B23" s="230"/>
      <c r="C23" s="230"/>
      <c r="D23" s="230"/>
      <c r="E23" s="231"/>
      <c r="F23" s="231"/>
      <c r="G23" s="232"/>
      <c r="H23" s="230"/>
      <c r="I23" s="230"/>
      <c r="J23" s="233"/>
      <c r="K23" s="233"/>
      <c r="L23" s="234"/>
      <c r="M23" s="233"/>
      <c r="N23" s="233"/>
      <c r="O23" s="233"/>
      <c r="P23" s="233"/>
    </row>
    <row r="24" s="9" customFormat="1" ht="12">
      <c r="A24" s="45" t="s">
        <v>177</v>
      </c>
    </row>
    <row r="25" spans="1:2" s="9" customFormat="1" ht="12">
      <c r="A25" s="235" t="s">
        <v>0</v>
      </c>
      <c r="B25" s="236" t="s">
        <v>149</v>
      </c>
    </row>
    <row r="26" spans="1:2" s="9" customFormat="1" ht="12">
      <c r="A26" s="235" t="s">
        <v>1</v>
      </c>
      <c r="B26" s="236" t="s">
        <v>164</v>
      </c>
    </row>
    <row r="27" spans="1:2" s="9" customFormat="1" ht="12">
      <c r="A27" s="235" t="s">
        <v>53</v>
      </c>
      <c r="B27" s="236" t="s">
        <v>147</v>
      </c>
    </row>
    <row r="28" spans="1:2" s="9" customFormat="1" ht="12">
      <c r="A28" s="235" t="s">
        <v>2</v>
      </c>
      <c r="B28" s="236" t="s">
        <v>165</v>
      </c>
    </row>
    <row r="29" spans="1:2" s="9" customFormat="1" ht="12">
      <c r="A29" s="235" t="s">
        <v>3</v>
      </c>
      <c r="B29" s="236" t="s">
        <v>148</v>
      </c>
    </row>
    <row r="30" spans="1:2" s="9" customFormat="1" ht="12">
      <c r="A30" s="235" t="s">
        <v>4</v>
      </c>
      <c r="B30" s="236" t="s">
        <v>166</v>
      </c>
    </row>
    <row r="31" spans="1:2" s="9" customFormat="1" ht="12">
      <c r="A31" s="235" t="s">
        <v>5</v>
      </c>
      <c r="B31" s="236" t="s">
        <v>167</v>
      </c>
    </row>
    <row r="32" spans="1:2" s="9" customFormat="1" ht="12">
      <c r="A32" s="235" t="s">
        <v>6</v>
      </c>
      <c r="B32" s="236" t="s">
        <v>168</v>
      </c>
    </row>
    <row r="33" spans="1:2" s="9" customFormat="1" ht="12">
      <c r="A33" s="235" t="s">
        <v>7</v>
      </c>
      <c r="B33" s="236" t="s">
        <v>169</v>
      </c>
    </row>
    <row r="34" spans="1:2" s="9" customFormat="1" ht="12">
      <c r="A34" s="235" t="s">
        <v>8</v>
      </c>
      <c r="B34" s="236" t="s">
        <v>170</v>
      </c>
    </row>
    <row r="35" spans="1:2" s="9" customFormat="1" ht="12">
      <c r="A35" s="235" t="s">
        <v>9</v>
      </c>
      <c r="B35" s="236" t="s">
        <v>141</v>
      </c>
    </row>
    <row r="36" spans="1:2" s="9" customFormat="1" ht="12">
      <c r="A36" s="235" t="s">
        <v>10</v>
      </c>
      <c r="B36" s="236" t="s">
        <v>171</v>
      </c>
    </row>
    <row r="37" spans="1:2" s="9" customFormat="1" ht="12">
      <c r="A37" s="235" t="s">
        <v>11</v>
      </c>
      <c r="B37" s="236" t="s">
        <v>142</v>
      </c>
    </row>
    <row r="38" spans="1:2" s="9" customFormat="1" ht="12">
      <c r="A38" s="235" t="s">
        <v>12</v>
      </c>
      <c r="B38" s="236" t="s">
        <v>143</v>
      </c>
    </row>
    <row r="39" spans="1:2" s="9" customFormat="1" ht="12">
      <c r="A39" s="235" t="s">
        <v>13</v>
      </c>
      <c r="B39" s="236" t="s">
        <v>144</v>
      </c>
    </row>
    <row r="40" spans="1:2" s="9" customFormat="1" ht="12">
      <c r="A40" s="235" t="s">
        <v>30</v>
      </c>
      <c r="B40" s="236" t="s">
        <v>172</v>
      </c>
    </row>
    <row r="41" spans="1:2" s="9" customFormat="1" ht="12">
      <c r="A41" s="235" t="s">
        <v>31</v>
      </c>
      <c r="B41" s="236" t="s">
        <v>173</v>
      </c>
    </row>
    <row r="42" spans="1:2" s="9" customFormat="1" ht="12">
      <c r="A42" s="235" t="s">
        <v>14</v>
      </c>
      <c r="B42" s="236" t="s">
        <v>174</v>
      </c>
    </row>
    <row r="43" spans="1:2" s="9" customFormat="1" ht="12">
      <c r="A43" s="237" t="s">
        <v>15</v>
      </c>
      <c r="B43" s="238" t="s">
        <v>145</v>
      </c>
    </row>
    <row r="44" spans="1:2" s="9" customFormat="1" ht="12">
      <c r="A44" s="237" t="s">
        <v>16</v>
      </c>
      <c r="B44" s="238" t="s">
        <v>146</v>
      </c>
    </row>
  </sheetData>
  <printOptions/>
  <pageMargins left="0.75" right="0.75" top="0.64" bottom="0.42" header="0.44" footer="0.37"/>
  <pageSetup horizontalDpi="360" verticalDpi="36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1">
      <selection activeCell="J15" sqref="J15"/>
    </sheetView>
  </sheetViews>
  <sheetFormatPr defaultColWidth="9.140625" defaultRowHeight="12.75"/>
  <cols>
    <col min="1" max="1" width="10.8515625" style="0" customWidth="1"/>
    <col min="2" max="2" width="6.140625" style="0" customWidth="1"/>
    <col min="3" max="4" width="4.57421875" style="0" customWidth="1"/>
    <col min="5" max="5" width="6.00390625" style="0" customWidth="1"/>
    <col min="6" max="6" width="5.140625" style="0" customWidth="1"/>
    <col min="7" max="7" width="4.8515625" style="0" customWidth="1"/>
    <col min="8" max="8" width="4.7109375" style="0" customWidth="1"/>
    <col min="9" max="9" width="4.8515625" style="0" customWidth="1"/>
    <col min="11" max="11" width="4.57421875" style="0" customWidth="1"/>
    <col min="13" max="13" width="7.7109375" style="0" customWidth="1"/>
    <col min="14" max="14" width="7.57421875" style="0" customWidth="1"/>
    <col min="15" max="15" width="12.421875" style="0" customWidth="1"/>
    <col min="16" max="16" width="7.28125" style="0" customWidth="1"/>
    <col min="17" max="17" width="8.7109375" style="0" customWidth="1"/>
  </cols>
  <sheetData>
    <row r="1" spans="1:17" s="5" customFormat="1" ht="45" customHeight="1">
      <c r="A1" s="37" t="s">
        <v>29</v>
      </c>
      <c r="B1" s="38" t="s">
        <v>57</v>
      </c>
      <c r="C1" s="38">
        <v>1</v>
      </c>
      <c r="D1" s="38">
        <v>2</v>
      </c>
      <c r="E1" s="39">
        <v>3</v>
      </c>
      <c r="F1" s="39">
        <v>5</v>
      </c>
      <c r="G1" s="40">
        <v>6</v>
      </c>
      <c r="H1" s="38">
        <v>7</v>
      </c>
      <c r="I1" s="41">
        <v>8</v>
      </c>
      <c r="J1" s="42"/>
      <c r="K1" s="73" t="s">
        <v>56</v>
      </c>
      <c r="L1" s="42" t="s">
        <v>28</v>
      </c>
      <c r="M1" s="35" t="s">
        <v>24</v>
      </c>
      <c r="N1" s="35" t="s">
        <v>25</v>
      </c>
      <c r="O1" s="35" t="s">
        <v>27</v>
      </c>
      <c r="P1" s="43" t="s">
        <v>49</v>
      </c>
      <c r="Q1" s="43" t="s">
        <v>47</v>
      </c>
    </row>
    <row r="2" spans="1:10" s="9" customFormat="1" ht="11.25" customHeight="1">
      <c r="A2" s="48" t="s">
        <v>48</v>
      </c>
      <c r="C2" s="148" t="s">
        <v>150</v>
      </c>
      <c r="E2" s="23"/>
      <c r="F2" s="23"/>
      <c r="G2" s="24"/>
      <c r="J2" s="48"/>
    </row>
    <row r="3" spans="1:17" s="13" customFormat="1" ht="24" customHeight="1">
      <c r="A3" s="54" t="s">
        <v>59</v>
      </c>
      <c r="B3" s="162">
        <v>179</v>
      </c>
      <c r="C3" s="163">
        <v>0</v>
      </c>
      <c r="D3" s="163">
        <v>0</v>
      </c>
      <c r="E3" s="164">
        <v>0</v>
      </c>
      <c r="F3" s="164">
        <v>0</v>
      </c>
      <c r="G3" s="165">
        <v>0</v>
      </c>
      <c r="H3" s="163">
        <v>179</v>
      </c>
      <c r="I3" s="163">
        <v>0</v>
      </c>
      <c r="J3" s="166" t="s">
        <v>20</v>
      </c>
      <c r="K3" s="170"/>
      <c r="L3" s="171"/>
      <c r="M3" s="145">
        <v>179</v>
      </c>
      <c r="N3" s="134">
        <f aca="true" t="shared" si="0" ref="N3:N14">O3-M3</f>
        <v>0</v>
      </c>
      <c r="O3" s="141">
        <f aca="true" t="shared" si="1" ref="O3:O14">C3+D3+F3+H3+I3</f>
        <v>179</v>
      </c>
      <c r="P3" s="134">
        <v>8</v>
      </c>
      <c r="Q3" s="134">
        <v>0</v>
      </c>
    </row>
    <row r="4" spans="1:17" s="13" customFormat="1" ht="24" customHeight="1">
      <c r="A4" s="54" t="s">
        <v>55</v>
      </c>
      <c r="B4" s="162">
        <v>128</v>
      </c>
      <c r="C4" s="163">
        <v>0</v>
      </c>
      <c r="D4" s="163">
        <v>0</v>
      </c>
      <c r="E4" s="164">
        <v>0</v>
      </c>
      <c r="F4" s="164">
        <v>1</v>
      </c>
      <c r="G4" s="165">
        <v>0</v>
      </c>
      <c r="H4" s="163">
        <v>0</v>
      </c>
      <c r="I4" s="163">
        <v>127</v>
      </c>
      <c r="J4" s="166" t="s">
        <v>20</v>
      </c>
      <c r="K4" s="170"/>
      <c r="L4" s="171"/>
      <c r="M4" s="145">
        <v>68</v>
      </c>
      <c r="N4" s="134">
        <f t="shared" si="0"/>
        <v>60</v>
      </c>
      <c r="O4" s="141">
        <f t="shared" si="1"/>
        <v>128</v>
      </c>
      <c r="P4" s="134">
        <v>1</v>
      </c>
      <c r="Q4" s="134">
        <v>0</v>
      </c>
    </row>
    <row r="5" spans="1:17" s="13" customFormat="1" ht="12.75" customHeight="1">
      <c r="A5" s="66" t="s">
        <v>60</v>
      </c>
      <c r="B5" s="59">
        <f>C5+D5+E5+F5+G5+H5+I5</f>
        <v>45</v>
      </c>
      <c r="C5" s="60">
        <v>3</v>
      </c>
      <c r="D5" s="60">
        <v>0</v>
      </c>
      <c r="E5" s="61">
        <v>0</v>
      </c>
      <c r="F5" s="61">
        <v>0</v>
      </c>
      <c r="G5" s="62">
        <v>0</v>
      </c>
      <c r="H5" s="60">
        <v>42</v>
      </c>
      <c r="I5" s="60">
        <v>0</v>
      </c>
      <c r="J5" s="63"/>
      <c r="K5" s="172"/>
      <c r="L5" s="173"/>
      <c r="M5" s="64"/>
      <c r="N5" s="58">
        <f t="shared" si="0"/>
        <v>45</v>
      </c>
      <c r="O5" s="65">
        <f t="shared" si="1"/>
        <v>45</v>
      </c>
      <c r="P5" s="58">
        <v>0</v>
      </c>
      <c r="Q5" s="58">
        <v>0</v>
      </c>
    </row>
    <row r="6" spans="1:17" s="9" customFormat="1" ht="14.25" customHeight="1">
      <c r="A6" s="54" t="s">
        <v>34</v>
      </c>
      <c r="B6" s="163">
        <v>2</v>
      </c>
      <c r="C6" s="163">
        <v>0</v>
      </c>
      <c r="D6" s="163">
        <v>0</v>
      </c>
      <c r="E6" s="164">
        <v>0</v>
      </c>
      <c r="F6" s="164">
        <v>0</v>
      </c>
      <c r="G6" s="165">
        <v>0</v>
      </c>
      <c r="H6" s="163">
        <v>2</v>
      </c>
      <c r="I6" s="163">
        <v>0</v>
      </c>
      <c r="J6" s="166" t="s">
        <v>20</v>
      </c>
      <c r="K6" s="174"/>
      <c r="L6" s="175"/>
      <c r="M6" s="146">
        <v>2</v>
      </c>
      <c r="N6" s="141">
        <f t="shared" si="0"/>
        <v>0</v>
      </c>
      <c r="O6" s="138">
        <f t="shared" si="1"/>
        <v>2</v>
      </c>
      <c r="P6" s="141">
        <v>0</v>
      </c>
      <c r="Q6" s="141">
        <v>0</v>
      </c>
    </row>
    <row r="7" spans="1:17" s="9" customFormat="1" ht="12.75" customHeight="1">
      <c r="A7" s="54" t="s">
        <v>61</v>
      </c>
      <c r="B7" s="163">
        <v>2</v>
      </c>
      <c r="C7" s="163">
        <v>0</v>
      </c>
      <c r="D7" s="163">
        <v>0</v>
      </c>
      <c r="E7" s="164">
        <v>0</v>
      </c>
      <c r="F7" s="164">
        <v>0</v>
      </c>
      <c r="G7" s="165">
        <v>0</v>
      </c>
      <c r="H7" s="163">
        <v>2</v>
      </c>
      <c r="I7" s="163">
        <v>0</v>
      </c>
      <c r="J7" s="166" t="s">
        <v>20</v>
      </c>
      <c r="K7" s="174"/>
      <c r="L7" s="175"/>
      <c r="M7" s="146">
        <v>2</v>
      </c>
      <c r="N7" s="141">
        <f t="shared" si="0"/>
        <v>0</v>
      </c>
      <c r="O7" s="138">
        <f t="shared" si="1"/>
        <v>2</v>
      </c>
      <c r="P7" s="141">
        <v>0</v>
      </c>
      <c r="Q7" s="141">
        <v>0</v>
      </c>
    </row>
    <row r="8" spans="1:17" s="9" customFormat="1" ht="12.75" customHeight="1">
      <c r="A8" s="54" t="s">
        <v>62</v>
      </c>
      <c r="B8" s="163">
        <v>3</v>
      </c>
      <c r="C8" s="163">
        <v>0</v>
      </c>
      <c r="D8" s="163">
        <v>0</v>
      </c>
      <c r="E8" s="164">
        <v>0</v>
      </c>
      <c r="F8" s="164">
        <v>0</v>
      </c>
      <c r="G8" s="165">
        <v>0</v>
      </c>
      <c r="H8" s="163">
        <v>3</v>
      </c>
      <c r="I8" s="163">
        <v>0</v>
      </c>
      <c r="J8" s="144" t="s">
        <v>26</v>
      </c>
      <c r="K8" s="174"/>
      <c r="L8" s="175"/>
      <c r="M8" s="146">
        <v>3</v>
      </c>
      <c r="N8" s="141">
        <f t="shared" si="0"/>
        <v>0</v>
      </c>
      <c r="O8" s="138">
        <f t="shared" si="1"/>
        <v>3</v>
      </c>
      <c r="P8" s="141">
        <v>0</v>
      </c>
      <c r="Q8" s="141">
        <v>0</v>
      </c>
    </row>
    <row r="9" spans="1:17" s="13" customFormat="1" ht="46.5" customHeight="1">
      <c r="A9" s="1" t="s">
        <v>90</v>
      </c>
      <c r="B9" s="19">
        <v>142</v>
      </c>
      <c r="C9" s="19">
        <v>101</v>
      </c>
      <c r="D9" s="19">
        <v>21</v>
      </c>
      <c r="E9" s="20">
        <v>0</v>
      </c>
      <c r="F9" s="20">
        <v>8</v>
      </c>
      <c r="G9" s="21">
        <v>0</v>
      </c>
      <c r="H9" s="19">
        <v>6</v>
      </c>
      <c r="I9" s="19">
        <v>6</v>
      </c>
      <c r="J9" s="49" t="s">
        <v>20</v>
      </c>
      <c r="K9" s="176"/>
      <c r="L9" s="177"/>
      <c r="M9" s="22">
        <v>139</v>
      </c>
      <c r="N9" s="14">
        <f t="shared" si="0"/>
        <v>3</v>
      </c>
      <c r="O9" s="7">
        <f t="shared" si="1"/>
        <v>142</v>
      </c>
      <c r="P9" s="14">
        <v>8</v>
      </c>
      <c r="Q9" s="14">
        <v>12</v>
      </c>
    </row>
    <row r="10" spans="1:17" s="13" customFormat="1" ht="22.5" customHeight="1">
      <c r="A10" s="1" t="s">
        <v>41</v>
      </c>
      <c r="B10" s="19">
        <v>92</v>
      </c>
      <c r="C10" s="15">
        <v>14</v>
      </c>
      <c r="D10" s="15">
        <v>12</v>
      </c>
      <c r="E10" s="16">
        <v>0</v>
      </c>
      <c r="F10" s="16">
        <v>26</v>
      </c>
      <c r="G10" s="17">
        <v>0</v>
      </c>
      <c r="H10" s="15">
        <v>30</v>
      </c>
      <c r="I10" s="15">
        <v>10</v>
      </c>
      <c r="J10" s="49" t="s">
        <v>20</v>
      </c>
      <c r="K10" s="170"/>
      <c r="L10" s="171"/>
      <c r="M10" s="22">
        <v>92</v>
      </c>
      <c r="N10" s="14">
        <f t="shared" si="0"/>
        <v>0</v>
      </c>
      <c r="O10" s="7">
        <f t="shared" si="1"/>
        <v>92</v>
      </c>
      <c r="P10" s="14">
        <v>10</v>
      </c>
      <c r="Q10" s="14">
        <v>31</v>
      </c>
    </row>
    <row r="11" spans="1:17" s="13" customFormat="1" ht="21" customHeight="1">
      <c r="A11" s="1" t="s">
        <v>42</v>
      </c>
      <c r="B11" s="19">
        <v>123</v>
      </c>
      <c r="C11" s="15">
        <v>8</v>
      </c>
      <c r="D11" s="15">
        <v>95</v>
      </c>
      <c r="E11" s="16">
        <v>0</v>
      </c>
      <c r="F11" s="16">
        <v>2</v>
      </c>
      <c r="G11" s="17">
        <v>0</v>
      </c>
      <c r="H11" s="15">
        <v>12</v>
      </c>
      <c r="I11" s="15">
        <v>6</v>
      </c>
      <c r="J11" s="49" t="s">
        <v>20</v>
      </c>
      <c r="K11" s="170"/>
      <c r="L11" s="171"/>
      <c r="M11" s="22">
        <v>123</v>
      </c>
      <c r="N11" s="14">
        <f t="shared" si="0"/>
        <v>0</v>
      </c>
      <c r="O11" s="7">
        <f t="shared" si="1"/>
        <v>123</v>
      </c>
      <c r="P11" s="14">
        <v>5</v>
      </c>
      <c r="Q11" s="14">
        <v>10</v>
      </c>
    </row>
    <row r="12" spans="1:17" s="90" customFormat="1" ht="12.75" customHeight="1">
      <c r="A12" s="42" t="s">
        <v>43</v>
      </c>
      <c r="B12" s="167">
        <v>1052</v>
      </c>
      <c r="C12" s="167">
        <v>59</v>
      </c>
      <c r="D12" s="167">
        <v>510</v>
      </c>
      <c r="E12" s="168">
        <v>15</v>
      </c>
      <c r="F12" s="168">
        <v>88</v>
      </c>
      <c r="G12" s="169">
        <v>1</v>
      </c>
      <c r="H12" s="167">
        <v>353</v>
      </c>
      <c r="I12" s="167">
        <v>26</v>
      </c>
      <c r="J12" s="159" t="s">
        <v>20</v>
      </c>
      <c r="K12" s="174"/>
      <c r="L12" s="178"/>
      <c r="M12" s="160">
        <v>745</v>
      </c>
      <c r="N12" s="240">
        <f t="shared" si="0"/>
        <v>291</v>
      </c>
      <c r="O12" s="154">
        <f t="shared" si="1"/>
        <v>1036</v>
      </c>
      <c r="P12" s="154">
        <v>67</v>
      </c>
      <c r="Q12" s="154">
        <v>239</v>
      </c>
    </row>
    <row r="13" spans="1:17" s="90" customFormat="1" ht="34.5" customHeight="1">
      <c r="A13" s="42" t="s">
        <v>44</v>
      </c>
      <c r="B13" s="167">
        <f>E13+G13</f>
        <v>4842</v>
      </c>
      <c r="C13" s="167">
        <v>0</v>
      </c>
      <c r="D13" s="167">
        <v>0</v>
      </c>
      <c r="E13" s="168">
        <v>3968</v>
      </c>
      <c r="F13" s="168">
        <v>0</v>
      </c>
      <c r="G13" s="169">
        <v>874</v>
      </c>
      <c r="H13" s="167">
        <v>0</v>
      </c>
      <c r="I13" s="167">
        <v>0</v>
      </c>
      <c r="J13" s="159"/>
      <c r="K13" s="179"/>
      <c r="L13" s="180"/>
      <c r="M13" s="160">
        <v>0</v>
      </c>
      <c r="N13" s="240">
        <f t="shared" si="0"/>
        <v>0</v>
      </c>
      <c r="O13" s="154">
        <f t="shared" si="1"/>
        <v>0</v>
      </c>
      <c r="P13" s="154">
        <v>0</v>
      </c>
      <c r="Q13" s="154">
        <v>0</v>
      </c>
    </row>
    <row r="14" spans="1:17" s="45" customFormat="1" ht="12">
      <c r="A14" s="8" t="s">
        <v>19</v>
      </c>
      <c r="B14" s="6">
        <f aca="true" t="shared" si="2" ref="B14:I14">SUM(B3:B13)-B5</f>
        <v>6565</v>
      </c>
      <c r="C14" s="6">
        <f t="shared" si="2"/>
        <v>182</v>
      </c>
      <c r="D14" s="6">
        <f t="shared" si="2"/>
        <v>638</v>
      </c>
      <c r="E14" s="6">
        <f t="shared" si="2"/>
        <v>3983</v>
      </c>
      <c r="F14" s="6">
        <f t="shared" si="2"/>
        <v>125</v>
      </c>
      <c r="G14" s="6">
        <f t="shared" si="2"/>
        <v>875</v>
      </c>
      <c r="H14" s="6">
        <f t="shared" si="2"/>
        <v>587</v>
      </c>
      <c r="I14" s="6">
        <f t="shared" si="2"/>
        <v>175</v>
      </c>
      <c r="J14" s="51"/>
      <c r="K14" s="53" t="s">
        <v>160</v>
      </c>
      <c r="L14" s="44">
        <f>(C14+D14+F14+I14+H14)/B14</f>
        <v>0.26001523229246004</v>
      </c>
      <c r="M14" s="36">
        <f>SUM(M3:M13)</f>
        <v>1353</v>
      </c>
      <c r="N14" s="8">
        <f t="shared" si="0"/>
        <v>354</v>
      </c>
      <c r="O14" s="8">
        <f t="shared" si="1"/>
        <v>1707</v>
      </c>
      <c r="P14" s="8">
        <f>SUM(P3:P13)</f>
        <v>99</v>
      </c>
      <c r="Q14" s="8">
        <f>SUM(Q3:Q13)</f>
        <v>292</v>
      </c>
    </row>
    <row r="15" spans="5:10" s="9" customFormat="1" ht="14.25" customHeight="1">
      <c r="E15" s="23"/>
      <c r="F15" s="23"/>
      <c r="G15" s="24"/>
      <c r="J15" s="48"/>
    </row>
    <row r="16" spans="1:3" ht="12.75">
      <c r="A16" s="45" t="s">
        <v>191</v>
      </c>
      <c r="B16" s="45"/>
      <c r="C16" s="45"/>
    </row>
    <row r="17" spans="1:3" ht="12.75">
      <c r="A17" s="45"/>
      <c r="B17" s="45"/>
      <c r="C17" s="45"/>
    </row>
    <row r="18" spans="1:3" ht="12.75">
      <c r="A18" s="45" t="s">
        <v>157</v>
      </c>
      <c r="B18" s="9"/>
      <c r="C18" s="9"/>
    </row>
    <row r="19" spans="1:3" ht="12.75">
      <c r="A19" s="9"/>
      <c r="B19" s="9">
        <v>17</v>
      </c>
      <c r="C19" s="9" t="s">
        <v>184</v>
      </c>
    </row>
    <row r="20" spans="1:3" ht="12.75">
      <c r="A20" s="9"/>
      <c r="B20" s="9">
        <v>745</v>
      </c>
      <c r="C20" s="9" t="s">
        <v>185</v>
      </c>
    </row>
    <row r="21" spans="1:3" ht="12.75">
      <c r="A21" s="9"/>
      <c r="B21" s="9">
        <v>275</v>
      </c>
      <c r="C21" s="9" t="s">
        <v>186</v>
      </c>
    </row>
    <row r="22" spans="1:4" ht="12.75">
      <c r="A22" s="9"/>
      <c r="B22" s="9"/>
      <c r="C22" s="9">
        <v>2</v>
      </c>
      <c r="D22" t="s">
        <v>178</v>
      </c>
    </row>
    <row r="23" spans="1:4" ht="12.75">
      <c r="A23" s="9"/>
      <c r="B23" s="9"/>
      <c r="C23" s="9">
        <v>243</v>
      </c>
      <c r="D23" t="s">
        <v>179</v>
      </c>
    </row>
    <row r="24" spans="1:4" ht="12.75">
      <c r="A24" s="9"/>
      <c r="B24" s="9"/>
      <c r="C24" s="9">
        <v>4</v>
      </c>
      <c r="D24" t="s">
        <v>180</v>
      </c>
    </row>
    <row r="25" spans="1:4" ht="12.75">
      <c r="A25" s="9"/>
      <c r="B25" s="9"/>
      <c r="C25" s="9">
        <v>23</v>
      </c>
      <c r="D25" t="s">
        <v>181</v>
      </c>
    </row>
    <row r="26" spans="1:4" ht="12.75">
      <c r="A26" s="9"/>
      <c r="B26" s="9"/>
      <c r="C26" s="239">
        <v>3</v>
      </c>
      <c r="D26" t="s">
        <v>182</v>
      </c>
    </row>
    <row r="27" spans="1:3" ht="12.75">
      <c r="A27" s="9"/>
      <c r="B27" s="9"/>
      <c r="C27" s="9">
        <f>SUM(C22:C26)</f>
        <v>275</v>
      </c>
    </row>
    <row r="28" spans="1:3" ht="12.75">
      <c r="A28" s="9"/>
      <c r="B28" s="9">
        <v>15</v>
      </c>
      <c r="C28" s="9" t="s">
        <v>183</v>
      </c>
    </row>
    <row r="29" spans="1:3" ht="12.75">
      <c r="A29" s="9"/>
      <c r="B29" s="153"/>
      <c r="C29" s="9" t="s">
        <v>155</v>
      </c>
    </row>
    <row r="30" spans="1:3" ht="12.75">
      <c r="A30" s="9"/>
      <c r="B30" s="156">
        <f>SUM(B19:B29)</f>
        <v>1052</v>
      </c>
      <c r="C30" s="9"/>
    </row>
    <row r="31" spans="1:3" ht="12.75">
      <c r="A31" s="9"/>
      <c r="B31" s="9"/>
      <c r="C31" s="9"/>
    </row>
    <row r="32" spans="1:2" ht="12.75">
      <c r="A32" s="45" t="s">
        <v>187</v>
      </c>
      <c r="B32" s="9"/>
    </row>
    <row r="33" spans="1:3" ht="12.75">
      <c r="A33" s="45"/>
      <c r="C33" s="9" t="s">
        <v>190</v>
      </c>
    </row>
    <row r="34" spans="1:3" ht="12.75">
      <c r="A34" s="45"/>
      <c r="C34" s="9"/>
    </row>
    <row r="35" spans="1:2" ht="12.75">
      <c r="A35" s="45" t="s">
        <v>188</v>
      </c>
      <c r="B35" s="9"/>
    </row>
    <row r="36" ht="12.75">
      <c r="C36" s="9" t="s">
        <v>158</v>
      </c>
    </row>
    <row r="38" ht="12.75">
      <c r="A38" s="190" t="s">
        <v>189</v>
      </c>
    </row>
    <row r="39" ht="12.75">
      <c r="C39" s="9" t="s">
        <v>158</v>
      </c>
    </row>
  </sheetData>
  <printOptions/>
  <pageMargins left="0.75" right="0.7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9.00390625" style="9" customWidth="1"/>
    <col min="2" max="4" width="4.8515625" style="9" customWidth="1"/>
    <col min="5" max="6" width="4.8515625" style="23" customWidth="1"/>
    <col min="7" max="7" width="4.8515625" style="24" customWidth="1"/>
    <col min="8" max="9" width="4.8515625" style="9" customWidth="1"/>
    <col min="10" max="10" width="6.7109375" style="48" customWidth="1"/>
    <col min="11" max="11" width="6.00390625" style="9" customWidth="1"/>
    <col min="12" max="12" width="6.421875" style="9" customWidth="1"/>
    <col min="13" max="13" width="7.28125" style="9" customWidth="1"/>
    <col min="14" max="14" width="7.8515625" style="9" customWidth="1"/>
    <col min="15" max="15" width="10.57421875" style="9" customWidth="1"/>
    <col min="16" max="16" width="6.140625" style="9" customWidth="1"/>
    <col min="17" max="17" width="7.140625" style="9" customWidth="1"/>
    <col min="18" max="16384" width="9.140625" style="9" customWidth="1"/>
  </cols>
  <sheetData>
    <row r="1" spans="1:17" s="5" customFormat="1" ht="36.75" customHeight="1">
      <c r="A1" s="27" t="s">
        <v>46</v>
      </c>
      <c r="B1" s="2" t="s">
        <v>57</v>
      </c>
      <c r="C1" s="2">
        <v>1</v>
      </c>
      <c r="D1" s="2">
        <v>2</v>
      </c>
      <c r="E1" s="3">
        <v>3</v>
      </c>
      <c r="F1" s="3">
        <v>5</v>
      </c>
      <c r="G1" s="4">
        <v>6</v>
      </c>
      <c r="H1" s="2">
        <v>7</v>
      </c>
      <c r="I1" s="2">
        <v>8</v>
      </c>
      <c r="J1" s="1" t="s">
        <v>21</v>
      </c>
      <c r="K1" s="52" t="s">
        <v>56</v>
      </c>
      <c r="L1" s="35" t="s">
        <v>28</v>
      </c>
      <c r="M1" s="35" t="s">
        <v>24</v>
      </c>
      <c r="N1" s="35" t="s">
        <v>25</v>
      </c>
      <c r="O1" s="35" t="s">
        <v>27</v>
      </c>
      <c r="P1" s="35" t="s">
        <v>49</v>
      </c>
      <c r="Q1" s="35" t="s">
        <v>47</v>
      </c>
    </row>
    <row r="2" spans="1:17" s="28" customFormat="1" ht="13.5" customHeight="1">
      <c r="A2" s="72" t="s">
        <v>48</v>
      </c>
      <c r="B2" s="148" t="s">
        <v>150</v>
      </c>
      <c r="C2" s="147"/>
      <c r="D2" s="29"/>
      <c r="E2" s="30"/>
      <c r="F2" s="30"/>
      <c r="G2" s="31"/>
      <c r="H2" s="29"/>
      <c r="I2" s="29"/>
      <c r="J2" s="32"/>
      <c r="K2" s="33"/>
      <c r="L2" s="33"/>
      <c r="M2" s="33"/>
      <c r="N2" s="33"/>
      <c r="O2" s="33"/>
      <c r="P2" s="32"/>
      <c r="Q2" s="34"/>
    </row>
    <row r="3" spans="1:17" s="13" customFormat="1" ht="12" customHeight="1">
      <c r="A3" s="134" t="s">
        <v>59</v>
      </c>
      <c r="B3" s="88">
        <v>80</v>
      </c>
      <c r="C3" s="87">
        <v>0</v>
      </c>
      <c r="D3" s="87">
        <v>0</v>
      </c>
      <c r="E3" s="135">
        <v>0</v>
      </c>
      <c r="F3" s="135">
        <v>0</v>
      </c>
      <c r="G3" s="136">
        <v>0</v>
      </c>
      <c r="H3" s="87">
        <v>80</v>
      </c>
      <c r="I3" s="87">
        <v>0</v>
      </c>
      <c r="J3" s="137" t="s">
        <v>20</v>
      </c>
      <c r="K3" s="170"/>
      <c r="L3" s="171"/>
      <c r="M3" s="145">
        <v>80</v>
      </c>
      <c r="N3" s="134">
        <f>O3-M3</f>
        <v>0</v>
      </c>
      <c r="O3" s="141">
        <f>C3+D3+F3+H3+I3</f>
        <v>80</v>
      </c>
      <c r="P3" s="134">
        <v>0</v>
      </c>
      <c r="Q3" s="134"/>
    </row>
    <row r="4" spans="1:17" ht="12">
      <c r="A4" s="138" t="s">
        <v>40</v>
      </c>
      <c r="B4" s="138">
        <v>20</v>
      </c>
      <c r="C4" s="138">
        <v>19</v>
      </c>
      <c r="D4" s="138">
        <v>1</v>
      </c>
      <c r="E4" s="139">
        <v>0</v>
      </c>
      <c r="F4" s="139">
        <v>0</v>
      </c>
      <c r="G4" s="140">
        <v>0</v>
      </c>
      <c r="H4" s="138">
        <v>0</v>
      </c>
      <c r="I4" s="138">
        <v>0</v>
      </c>
      <c r="J4" s="137" t="s">
        <v>20</v>
      </c>
      <c r="K4" s="174"/>
      <c r="L4" s="175"/>
      <c r="M4" s="18">
        <v>20</v>
      </c>
      <c r="N4" s="138">
        <f>O4-M4</f>
        <v>0</v>
      </c>
      <c r="O4" s="138">
        <f>C4+D4+F4+H4+I4</f>
        <v>20</v>
      </c>
      <c r="P4" s="138"/>
      <c r="Q4" s="138"/>
    </row>
    <row r="5" spans="1:17" ht="12">
      <c r="A5" s="138" t="s">
        <v>38</v>
      </c>
      <c r="B5" s="138">
        <v>13</v>
      </c>
      <c r="C5" s="138">
        <v>0</v>
      </c>
      <c r="D5" s="138">
        <v>9</v>
      </c>
      <c r="E5" s="139">
        <v>0</v>
      </c>
      <c r="F5" s="139">
        <v>0</v>
      </c>
      <c r="G5" s="140">
        <v>0</v>
      </c>
      <c r="H5" s="138">
        <v>4</v>
      </c>
      <c r="I5" s="138">
        <v>0</v>
      </c>
      <c r="J5" s="137" t="s">
        <v>20</v>
      </c>
      <c r="K5" s="174"/>
      <c r="L5" s="175"/>
      <c r="M5" s="18">
        <v>13</v>
      </c>
      <c r="N5" s="138">
        <f aca="true" t="shared" si="0" ref="N5:N18">O5-M5</f>
        <v>0</v>
      </c>
      <c r="O5" s="138">
        <f aca="true" t="shared" si="1" ref="O5:O18">C5+D5+F5+H5+I5</f>
        <v>13</v>
      </c>
      <c r="P5" s="141">
        <v>1</v>
      </c>
      <c r="Q5" s="141"/>
    </row>
    <row r="6" spans="1:17" ht="12">
      <c r="A6" s="96" t="s">
        <v>63</v>
      </c>
      <c r="B6" s="141">
        <v>4</v>
      </c>
      <c r="C6" s="141">
        <v>0</v>
      </c>
      <c r="D6" s="141">
        <v>1</v>
      </c>
      <c r="E6" s="142">
        <v>0</v>
      </c>
      <c r="F6" s="142">
        <v>0</v>
      </c>
      <c r="G6" s="143">
        <v>0</v>
      </c>
      <c r="H6" s="141">
        <v>3</v>
      </c>
      <c r="I6" s="141">
        <v>0</v>
      </c>
      <c r="J6" s="144" t="s">
        <v>20</v>
      </c>
      <c r="K6" s="174"/>
      <c r="L6" s="175"/>
      <c r="M6" s="146">
        <v>4</v>
      </c>
      <c r="N6" s="141">
        <f t="shared" si="0"/>
        <v>0</v>
      </c>
      <c r="O6" s="138">
        <f t="shared" si="1"/>
        <v>4</v>
      </c>
      <c r="P6" s="141"/>
      <c r="Q6" s="141">
        <v>1</v>
      </c>
    </row>
    <row r="7" spans="1:17" ht="12">
      <c r="A7" s="134" t="s">
        <v>55</v>
      </c>
      <c r="B7" s="141">
        <v>68</v>
      </c>
      <c r="C7" s="141">
        <v>0</v>
      </c>
      <c r="D7" s="141">
        <v>0</v>
      </c>
      <c r="E7" s="142">
        <v>0</v>
      </c>
      <c r="F7" s="142">
        <v>9</v>
      </c>
      <c r="G7" s="143">
        <v>0</v>
      </c>
      <c r="H7" s="141">
        <v>0</v>
      </c>
      <c r="I7" s="141">
        <v>59</v>
      </c>
      <c r="J7" s="144" t="s">
        <v>20</v>
      </c>
      <c r="K7" s="174"/>
      <c r="L7" s="175"/>
      <c r="M7" s="146">
        <v>47</v>
      </c>
      <c r="N7" s="141">
        <f t="shared" si="0"/>
        <v>21</v>
      </c>
      <c r="O7" s="138">
        <f t="shared" si="1"/>
        <v>68</v>
      </c>
      <c r="P7" s="141">
        <v>11</v>
      </c>
      <c r="Q7" s="141"/>
    </row>
    <row r="8" spans="1:17" s="13" customFormat="1" ht="12.75" customHeight="1">
      <c r="A8" s="66" t="s">
        <v>60</v>
      </c>
      <c r="B8" s="71">
        <v>55</v>
      </c>
      <c r="C8" s="68">
        <v>7</v>
      </c>
      <c r="D8" s="68">
        <v>1</v>
      </c>
      <c r="E8" s="69">
        <v>0</v>
      </c>
      <c r="F8" s="69"/>
      <c r="G8" s="70">
        <v>0</v>
      </c>
      <c r="H8" s="68">
        <v>47</v>
      </c>
      <c r="I8" s="68">
        <v>0</v>
      </c>
      <c r="J8" s="63"/>
      <c r="K8" s="172"/>
      <c r="L8" s="173"/>
      <c r="M8" s="64"/>
      <c r="N8" s="58">
        <f t="shared" si="0"/>
        <v>55</v>
      </c>
      <c r="O8" s="65">
        <f t="shared" si="1"/>
        <v>55</v>
      </c>
      <c r="P8" s="58"/>
      <c r="Q8" s="58"/>
    </row>
    <row r="9" spans="1:17" ht="12">
      <c r="A9" s="141" t="s">
        <v>33</v>
      </c>
      <c r="B9" s="141">
        <v>86</v>
      </c>
      <c r="C9" s="141">
        <v>27</v>
      </c>
      <c r="D9" s="141">
        <v>59</v>
      </c>
      <c r="E9" s="142">
        <v>0</v>
      </c>
      <c r="F9" s="142">
        <v>0</v>
      </c>
      <c r="G9" s="143">
        <v>0</v>
      </c>
      <c r="H9" s="141">
        <v>0</v>
      </c>
      <c r="I9" s="141">
        <v>0</v>
      </c>
      <c r="J9" s="144" t="s">
        <v>26</v>
      </c>
      <c r="K9" s="174"/>
      <c r="L9" s="175"/>
      <c r="M9" s="146">
        <v>86</v>
      </c>
      <c r="N9" s="141">
        <f t="shared" si="0"/>
        <v>0</v>
      </c>
      <c r="O9" s="138">
        <f t="shared" si="1"/>
        <v>86</v>
      </c>
      <c r="P9" s="141">
        <v>1</v>
      </c>
      <c r="Q9" s="141"/>
    </row>
    <row r="10" spans="1:17" ht="12">
      <c r="A10" s="141" t="s">
        <v>34</v>
      </c>
      <c r="B10" s="141">
        <v>28</v>
      </c>
      <c r="C10" s="141">
        <v>0</v>
      </c>
      <c r="D10" s="141">
        <v>0</v>
      </c>
      <c r="E10" s="142">
        <v>0</v>
      </c>
      <c r="F10" s="142">
        <v>0</v>
      </c>
      <c r="G10" s="143">
        <v>0</v>
      </c>
      <c r="H10" s="141">
        <v>28</v>
      </c>
      <c r="I10" s="141">
        <v>0</v>
      </c>
      <c r="J10" s="144" t="s">
        <v>20</v>
      </c>
      <c r="K10" s="174"/>
      <c r="L10" s="175"/>
      <c r="M10" s="146">
        <v>28</v>
      </c>
      <c r="N10" s="141">
        <f t="shared" si="0"/>
        <v>0</v>
      </c>
      <c r="O10" s="138">
        <f t="shared" si="1"/>
        <v>28</v>
      </c>
      <c r="P10" s="141">
        <v>1</v>
      </c>
      <c r="Q10" s="141"/>
    </row>
    <row r="11" spans="1:17" ht="12">
      <c r="A11" s="141" t="s">
        <v>61</v>
      </c>
      <c r="B11" s="141">
        <v>23</v>
      </c>
      <c r="C11" s="141">
        <v>0</v>
      </c>
      <c r="D11" s="141">
        <v>0</v>
      </c>
      <c r="E11" s="142">
        <v>0</v>
      </c>
      <c r="F11" s="142">
        <v>0</v>
      </c>
      <c r="G11" s="143">
        <v>0</v>
      </c>
      <c r="H11" s="141">
        <v>23</v>
      </c>
      <c r="I11" s="141">
        <v>0</v>
      </c>
      <c r="J11" s="144" t="s">
        <v>20</v>
      </c>
      <c r="K11" s="174"/>
      <c r="L11" s="175"/>
      <c r="M11" s="146">
        <v>23</v>
      </c>
      <c r="N11" s="141">
        <f>O11-M11</f>
        <v>0</v>
      </c>
      <c r="O11" s="138">
        <f>C11+D11+F11+H11+I11</f>
        <v>23</v>
      </c>
      <c r="P11" s="141"/>
      <c r="Q11" s="141"/>
    </row>
    <row r="12" spans="1:17" ht="12">
      <c r="A12" s="141" t="s">
        <v>36</v>
      </c>
      <c r="B12" s="141">
        <v>155</v>
      </c>
      <c r="C12" s="141">
        <v>0</v>
      </c>
      <c r="D12" s="141">
        <v>0</v>
      </c>
      <c r="E12" s="142">
        <v>0</v>
      </c>
      <c r="F12" s="142">
        <v>0</v>
      </c>
      <c r="G12" s="143">
        <v>0</v>
      </c>
      <c r="H12" s="141">
        <v>150</v>
      </c>
      <c r="I12" s="141">
        <v>4</v>
      </c>
      <c r="J12" s="144" t="s">
        <v>26</v>
      </c>
      <c r="K12" s="174"/>
      <c r="L12" s="175"/>
      <c r="M12" s="146">
        <v>154</v>
      </c>
      <c r="N12" s="141">
        <f t="shared" si="0"/>
        <v>0</v>
      </c>
      <c r="O12" s="138">
        <f t="shared" si="1"/>
        <v>154</v>
      </c>
      <c r="P12" s="141">
        <v>1</v>
      </c>
      <c r="Q12" s="141"/>
    </row>
    <row r="13" spans="1:17" ht="12">
      <c r="A13" s="141" t="s">
        <v>62</v>
      </c>
      <c r="B13" s="141">
        <v>158</v>
      </c>
      <c r="C13" s="141">
        <v>0</v>
      </c>
      <c r="D13" s="141">
        <v>0</v>
      </c>
      <c r="E13" s="142">
        <v>0</v>
      </c>
      <c r="F13" s="142">
        <v>0</v>
      </c>
      <c r="G13" s="143">
        <v>0</v>
      </c>
      <c r="H13" s="141">
        <v>158</v>
      </c>
      <c r="I13" s="141">
        <v>0</v>
      </c>
      <c r="J13" s="144" t="s">
        <v>26</v>
      </c>
      <c r="K13" s="174"/>
      <c r="L13" s="175"/>
      <c r="M13" s="146">
        <v>158</v>
      </c>
      <c r="N13" s="141">
        <f>O13-M13</f>
        <v>0</v>
      </c>
      <c r="O13" s="138">
        <f>C13+D13+F13+H13+I13</f>
        <v>158</v>
      </c>
      <c r="P13" s="141"/>
      <c r="Q13" s="141">
        <v>1</v>
      </c>
    </row>
    <row r="14" spans="1:17" ht="12">
      <c r="A14" s="154" t="s">
        <v>51</v>
      </c>
      <c r="B14" s="154">
        <v>85</v>
      </c>
      <c r="C14" s="154">
        <v>22</v>
      </c>
      <c r="D14" s="154">
        <v>34</v>
      </c>
      <c r="E14" s="157">
        <v>0</v>
      </c>
      <c r="F14" s="157">
        <v>6</v>
      </c>
      <c r="G14" s="158">
        <v>0</v>
      </c>
      <c r="H14" s="154">
        <v>13</v>
      </c>
      <c r="I14" s="154">
        <v>10</v>
      </c>
      <c r="J14" s="159" t="s">
        <v>50</v>
      </c>
      <c r="K14" s="174"/>
      <c r="L14" s="175"/>
      <c r="M14" s="160">
        <v>84</v>
      </c>
      <c r="N14" s="154">
        <f t="shared" si="0"/>
        <v>1</v>
      </c>
      <c r="O14" s="161">
        <f t="shared" si="1"/>
        <v>85</v>
      </c>
      <c r="P14" s="154">
        <v>15</v>
      </c>
      <c r="Q14" s="154">
        <v>25</v>
      </c>
    </row>
    <row r="15" spans="1:17" ht="12">
      <c r="A15" s="154" t="s">
        <v>37</v>
      </c>
      <c r="B15" s="154">
        <v>72</v>
      </c>
      <c r="C15" s="154">
        <v>7</v>
      </c>
      <c r="D15" s="154">
        <v>43</v>
      </c>
      <c r="E15" s="157">
        <v>0</v>
      </c>
      <c r="F15" s="157">
        <v>3</v>
      </c>
      <c r="G15" s="158">
        <v>0</v>
      </c>
      <c r="H15" s="154">
        <v>8</v>
      </c>
      <c r="I15" s="154">
        <v>11</v>
      </c>
      <c r="J15" s="159" t="s">
        <v>50</v>
      </c>
      <c r="K15" s="174"/>
      <c r="L15" s="175"/>
      <c r="M15" s="160">
        <v>71</v>
      </c>
      <c r="N15" s="154">
        <f t="shared" si="0"/>
        <v>1</v>
      </c>
      <c r="O15" s="161">
        <f t="shared" si="1"/>
        <v>72</v>
      </c>
      <c r="P15" s="154">
        <v>11</v>
      </c>
      <c r="Q15" s="154">
        <v>19</v>
      </c>
    </row>
    <row r="16" spans="1:17" ht="12">
      <c r="A16" s="7" t="s">
        <v>35</v>
      </c>
      <c r="B16" s="155">
        <v>374</v>
      </c>
      <c r="C16" s="7">
        <v>19</v>
      </c>
      <c r="D16" s="7">
        <v>171</v>
      </c>
      <c r="E16" s="11">
        <v>4</v>
      </c>
      <c r="F16" s="11">
        <v>10</v>
      </c>
      <c r="G16" s="12">
        <v>0</v>
      </c>
      <c r="H16" s="7">
        <v>161</v>
      </c>
      <c r="I16" s="7">
        <v>9</v>
      </c>
      <c r="J16" s="50" t="s">
        <v>64</v>
      </c>
      <c r="K16" s="174"/>
      <c r="L16" s="175"/>
      <c r="M16" s="10">
        <v>135</v>
      </c>
      <c r="N16" s="7">
        <f t="shared" si="0"/>
        <v>235</v>
      </c>
      <c r="O16" s="25">
        <f t="shared" si="1"/>
        <v>370</v>
      </c>
      <c r="P16" s="7">
        <v>3</v>
      </c>
      <c r="Q16" s="7">
        <v>6</v>
      </c>
    </row>
    <row r="17" spans="1:17" ht="12">
      <c r="A17" s="7" t="s">
        <v>39</v>
      </c>
      <c r="B17" s="7">
        <f>E17+G17</f>
        <v>1733</v>
      </c>
      <c r="C17" s="7">
        <v>0</v>
      </c>
      <c r="D17" s="7">
        <v>0</v>
      </c>
      <c r="E17" s="11">
        <v>1231</v>
      </c>
      <c r="F17" s="11">
        <v>0</v>
      </c>
      <c r="G17" s="12">
        <v>502</v>
      </c>
      <c r="H17" s="7">
        <v>0</v>
      </c>
      <c r="I17" s="7">
        <v>0</v>
      </c>
      <c r="J17" s="74"/>
      <c r="K17" s="174"/>
      <c r="L17" s="175"/>
      <c r="M17" s="10">
        <v>0</v>
      </c>
      <c r="N17" s="7">
        <v>0</v>
      </c>
      <c r="O17" s="25">
        <f t="shared" si="1"/>
        <v>0</v>
      </c>
      <c r="P17" s="7">
        <v>0</v>
      </c>
      <c r="Q17" s="7">
        <v>0</v>
      </c>
    </row>
    <row r="18" spans="1:17" ht="12">
      <c r="A18" s="8" t="s">
        <v>19</v>
      </c>
      <c r="B18" s="8">
        <f aca="true" t="shared" si="2" ref="B18:I18">SUM(B3:B17)-B8</f>
        <v>2899</v>
      </c>
      <c r="C18" s="8">
        <f t="shared" si="2"/>
        <v>94</v>
      </c>
      <c r="D18" s="8">
        <f t="shared" si="2"/>
        <v>318</v>
      </c>
      <c r="E18" s="8">
        <f t="shared" si="2"/>
        <v>1235</v>
      </c>
      <c r="F18" s="8">
        <f t="shared" si="2"/>
        <v>28</v>
      </c>
      <c r="G18" s="8">
        <f t="shared" si="2"/>
        <v>502</v>
      </c>
      <c r="H18" s="8">
        <f t="shared" si="2"/>
        <v>628</v>
      </c>
      <c r="I18" s="8">
        <f t="shared" si="2"/>
        <v>93</v>
      </c>
      <c r="J18" s="50"/>
      <c r="K18" s="47" t="s">
        <v>54</v>
      </c>
      <c r="L18" s="46">
        <f>(C18+D18+F18+I18+H18)/B18</f>
        <v>0.4004829251466023</v>
      </c>
      <c r="M18" s="36">
        <f>SUM(M4:M16)-M8</f>
        <v>823</v>
      </c>
      <c r="N18" s="8">
        <f t="shared" si="0"/>
        <v>338</v>
      </c>
      <c r="O18" s="8">
        <f t="shared" si="1"/>
        <v>1161</v>
      </c>
      <c r="P18" s="8">
        <f>SUM(P4:P17)</f>
        <v>44</v>
      </c>
      <c r="Q18" s="8">
        <f>SUM(Q4:Q17)</f>
        <v>52</v>
      </c>
    </row>
    <row r="19" spans="5:7" ht="12">
      <c r="E19" s="9"/>
      <c r="F19" s="9"/>
      <c r="G19" s="9"/>
    </row>
    <row r="20" spans="1:7" ht="12">
      <c r="A20" s="45" t="s">
        <v>156</v>
      </c>
      <c r="B20" s="45"/>
      <c r="C20" s="45"/>
      <c r="E20" s="9"/>
      <c r="F20" s="9"/>
      <c r="G20" s="9"/>
    </row>
    <row r="21" spans="1:7" ht="12">
      <c r="A21" s="45"/>
      <c r="B21" s="45"/>
      <c r="C21" s="45"/>
      <c r="E21" s="9"/>
      <c r="F21" s="9"/>
      <c r="G21" s="9"/>
    </row>
    <row r="22" spans="1:7" ht="12">
      <c r="A22" s="45" t="s">
        <v>157</v>
      </c>
      <c r="E22" s="9"/>
      <c r="F22" s="9"/>
      <c r="G22" s="9"/>
    </row>
    <row r="23" spans="2:3" ht="12">
      <c r="B23" s="9">
        <v>6</v>
      </c>
      <c r="C23" s="9" t="s">
        <v>151</v>
      </c>
    </row>
    <row r="24" spans="2:3" ht="12">
      <c r="B24" s="9">
        <v>135</v>
      </c>
      <c r="C24" s="9" t="s">
        <v>152</v>
      </c>
    </row>
    <row r="25" spans="2:3" ht="12">
      <c r="B25" s="9">
        <v>190</v>
      </c>
      <c r="C25" s="9" t="s">
        <v>153</v>
      </c>
    </row>
    <row r="26" spans="2:3" ht="12">
      <c r="B26" s="9">
        <v>43</v>
      </c>
      <c r="C26" s="9" t="s">
        <v>154</v>
      </c>
    </row>
    <row r="27" spans="2:3" ht="12">
      <c r="B27" s="153"/>
      <c r="C27" s="9" t="s">
        <v>155</v>
      </c>
    </row>
    <row r="28" ht="12">
      <c r="B28" s="156">
        <f>SUM(B23:B27)</f>
        <v>374</v>
      </c>
    </row>
    <row r="30" spans="1:3" ht="12">
      <c r="A30" s="45" t="s">
        <v>51</v>
      </c>
      <c r="C30" s="9" t="s">
        <v>159</v>
      </c>
    </row>
    <row r="31" ht="12">
      <c r="A31" s="45"/>
    </row>
    <row r="32" spans="1:3" ht="12">
      <c r="A32" s="45" t="s">
        <v>37</v>
      </c>
      <c r="C32" s="9" t="s">
        <v>158</v>
      </c>
    </row>
  </sheetData>
  <printOptions/>
  <pageMargins left="0.75" right="0.75" top="0.9" bottom="0.92" header="0.5" footer="0.5"/>
  <pageSetup horizontalDpi="600" verticalDpi="600" orientation="landscape" r:id="rId1"/>
  <headerFooter alignWithMargins="0">
    <oddHeader>&amp;CEncoding and Copyright Decision Stats: Author-Alternate Author Stats and No Author Stats details</oddHeader>
    <oddFooter>&amp;R&amp;D  &amp;T--jt
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32">
      <selection activeCell="F2" sqref="F2:F8"/>
    </sheetView>
  </sheetViews>
  <sheetFormatPr defaultColWidth="9.140625" defaultRowHeight="12.75"/>
  <cols>
    <col min="1" max="1" width="22.00390625" style="9" customWidth="1"/>
    <col min="2" max="2" width="4.8515625" style="90" customWidth="1"/>
    <col min="3" max="3" width="3.8515625" style="9" customWidth="1"/>
    <col min="4" max="4" width="4.00390625" style="9" customWidth="1"/>
    <col min="5" max="5" width="4.140625" style="9" customWidth="1"/>
    <col min="6" max="6" width="4.28125" style="9" customWidth="1"/>
    <col min="7" max="7" width="7.00390625" style="26" customWidth="1"/>
    <col min="8" max="9" width="7.28125" style="9" customWidth="1"/>
    <col min="10" max="10" width="10.57421875" style="9" customWidth="1"/>
    <col min="11" max="11" width="6.140625" style="9" customWidth="1"/>
    <col min="12" max="12" width="7.140625" style="90" customWidth="1"/>
    <col min="13" max="16384" width="9.140625" style="9" customWidth="1"/>
  </cols>
  <sheetData>
    <row r="1" spans="1:12" s="55" customFormat="1" ht="36.75" customHeight="1">
      <c r="A1" s="110" t="s">
        <v>115</v>
      </c>
      <c r="B1" s="110" t="s">
        <v>69</v>
      </c>
      <c r="C1" s="110" t="s">
        <v>67</v>
      </c>
      <c r="D1" s="110" t="s">
        <v>68</v>
      </c>
      <c r="E1" s="110" t="s">
        <v>103</v>
      </c>
      <c r="F1" s="111" t="s">
        <v>57</v>
      </c>
      <c r="G1" s="42" t="s">
        <v>81</v>
      </c>
      <c r="H1" s="1" t="s">
        <v>24</v>
      </c>
      <c r="I1" s="1" t="s">
        <v>25</v>
      </c>
      <c r="J1" s="1" t="s">
        <v>27</v>
      </c>
      <c r="K1" s="42" t="s">
        <v>49</v>
      </c>
      <c r="L1" s="54" t="s">
        <v>47</v>
      </c>
    </row>
    <row r="2" spans="1:12" ht="12">
      <c r="A2" s="7" t="s">
        <v>71</v>
      </c>
      <c r="B2" s="77">
        <v>0</v>
      </c>
      <c r="C2" s="57">
        <v>22</v>
      </c>
      <c r="D2" s="57">
        <v>16</v>
      </c>
      <c r="E2" s="108">
        <v>1</v>
      </c>
      <c r="F2" s="78">
        <f aca="true" t="shared" si="0" ref="F2:F61">B2+C2+D2+E2</f>
        <v>39</v>
      </c>
      <c r="G2" s="14"/>
      <c r="H2" s="79">
        <v>0</v>
      </c>
      <c r="I2" s="57">
        <f aca="true" t="shared" si="1" ref="I2:I8">J2-H2</f>
        <v>39</v>
      </c>
      <c r="J2" s="57">
        <f aca="true" t="shared" si="2" ref="J2:J8">F2</f>
        <v>39</v>
      </c>
      <c r="K2" s="57"/>
      <c r="L2" s="87"/>
    </row>
    <row r="3" spans="1:12" ht="12">
      <c r="A3" s="7" t="s">
        <v>129</v>
      </c>
      <c r="B3" s="77">
        <v>0</v>
      </c>
      <c r="C3" s="57">
        <v>11</v>
      </c>
      <c r="D3" s="57">
        <v>50</v>
      </c>
      <c r="E3" s="108">
        <v>22</v>
      </c>
      <c r="F3" s="78">
        <f t="shared" si="0"/>
        <v>83</v>
      </c>
      <c r="G3" s="14"/>
      <c r="H3" s="79">
        <v>0</v>
      </c>
      <c r="I3" s="57">
        <f t="shared" si="1"/>
        <v>83</v>
      </c>
      <c r="J3" s="57">
        <f t="shared" si="2"/>
        <v>83</v>
      </c>
      <c r="K3" s="57"/>
      <c r="L3" s="87"/>
    </row>
    <row r="4" spans="1:12" ht="12">
      <c r="A4" s="7" t="s">
        <v>70</v>
      </c>
      <c r="B4" s="77">
        <v>0</v>
      </c>
      <c r="C4" s="57">
        <v>127</v>
      </c>
      <c r="D4" s="57">
        <v>50</v>
      </c>
      <c r="E4" s="108">
        <v>0</v>
      </c>
      <c r="F4" s="78">
        <f t="shared" si="0"/>
        <v>177</v>
      </c>
      <c r="G4" s="14"/>
      <c r="H4" s="79">
        <v>0</v>
      </c>
      <c r="I4" s="57">
        <f t="shared" si="1"/>
        <v>177</v>
      </c>
      <c r="J4" s="57">
        <f t="shared" si="2"/>
        <v>177</v>
      </c>
      <c r="K4" s="57"/>
      <c r="L4" s="87"/>
    </row>
    <row r="5" spans="1:12" s="13" customFormat="1" ht="12">
      <c r="A5" s="7" t="s">
        <v>73</v>
      </c>
      <c r="B5" s="77">
        <v>0</v>
      </c>
      <c r="C5" s="57">
        <v>37</v>
      </c>
      <c r="D5" s="57">
        <v>10</v>
      </c>
      <c r="E5" s="108">
        <v>2</v>
      </c>
      <c r="F5" s="78">
        <f t="shared" si="0"/>
        <v>49</v>
      </c>
      <c r="G5" s="14"/>
      <c r="H5" s="79">
        <v>0</v>
      </c>
      <c r="I5" s="57">
        <f t="shared" si="1"/>
        <v>49</v>
      </c>
      <c r="J5" s="57">
        <f t="shared" si="2"/>
        <v>49</v>
      </c>
      <c r="K5" s="57"/>
      <c r="L5" s="87"/>
    </row>
    <row r="6" spans="1:17" s="5" customFormat="1" ht="12" customHeight="1">
      <c r="A6" s="7" t="s">
        <v>78</v>
      </c>
      <c r="B6" s="77">
        <v>0</v>
      </c>
      <c r="C6" s="57">
        <v>13</v>
      </c>
      <c r="D6" s="57">
        <v>38</v>
      </c>
      <c r="E6" s="108">
        <v>1</v>
      </c>
      <c r="F6" s="78">
        <f t="shared" si="0"/>
        <v>52</v>
      </c>
      <c r="G6" s="14"/>
      <c r="H6" s="79">
        <v>0</v>
      </c>
      <c r="I6" s="57">
        <f t="shared" si="1"/>
        <v>52</v>
      </c>
      <c r="J6" s="57">
        <f t="shared" si="2"/>
        <v>52</v>
      </c>
      <c r="K6" s="57"/>
      <c r="L6" s="131"/>
      <c r="M6" s="132"/>
      <c r="N6" s="133"/>
      <c r="O6" s="133"/>
      <c r="P6" s="133"/>
      <c r="Q6" s="133"/>
    </row>
    <row r="7" spans="1:12" s="5" customFormat="1" ht="12" customHeight="1">
      <c r="A7" s="14" t="s">
        <v>99</v>
      </c>
      <c r="B7" s="80">
        <v>124</v>
      </c>
      <c r="C7" s="56">
        <v>67</v>
      </c>
      <c r="D7" s="57">
        <v>22</v>
      </c>
      <c r="E7" s="108">
        <v>2</v>
      </c>
      <c r="F7" s="78">
        <f t="shared" si="0"/>
        <v>215</v>
      </c>
      <c r="G7" s="14" t="s">
        <v>50</v>
      </c>
      <c r="H7" s="81">
        <v>0</v>
      </c>
      <c r="I7" s="56">
        <f t="shared" si="1"/>
        <v>215</v>
      </c>
      <c r="J7" s="57">
        <f t="shared" si="2"/>
        <v>215</v>
      </c>
      <c r="K7" s="56"/>
      <c r="L7" s="131"/>
    </row>
    <row r="8" spans="1:12" s="5" customFormat="1" ht="12" customHeight="1">
      <c r="A8" s="7" t="s">
        <v>72</v>
      </c>
      <c r="B8" s="77">
        <v>0</v>
      </c>
      <c r="C8" s="57">
        <v>57</v>
      </c>
      <c r="D8" s="57">
        <v>23</v>
      </c>
      <c r="E8" s="108">
        <v>0</v>
      </c>
      <c r="F8" s="78">
        <f t="shared" si="0"/>
        <v>80</v>
      </c>
      <c r="G8" s="14"/>
      <c r="H8" s="79">
        <v>0</v>
      </c>
      <c r="I8" s="57">
        <f t="shared" si="1"/>
        <v>80</v>
      </c>
      <c r="J8" s="57">
        <f t="shared" si="2"/>
        <v>80</v>
      </c>
      <c r="K8" s="57"/>
      <c r="L8" s="131"/>
    </row>
    <row r="9" spans="1:12" s="5" customFormat="1" ht="12" customHeight="1">
      <c r="A9" s="7" t="s">
        <v>114</v>
      </c>
      <c r="B9" s="77">
        <v>0</v>
      </c>
      <c r="C9" s="57">
        <v>0</v>
      </c>
      <c r="D9" s="57">
        <v>1</v>
      </c>
      <c r="E9" s="78">
        <v>0</v>
      </c>
      <c r="F9" s="78">
        <f t="shared" si="0"/>
        <v>1</v>
      </c>
      <c r="G9" s="14" t="s">
        <v>107</v>
      </c>
      <c r="H9" s="79">
        <v>1</v>
      </c>
      <c r="I9" s="57">
        <v>0</v>
      </c>
      <c r="J9" s="57">
        <v>1</v>
      </c>
      <c r="K9" s="57">
        <v>1</v>
      </c>
      <c r="L9" s="131"/>
    </row>
    <row r="10" spans="1:12" s="5" customFormat="1" ht="12" customHeight="1">
      <c r="A10" s="7" t="s">
        <v>127</v>
      </c>
      <c r="B10" s="77">
        <v>0</v>
      </c>
      <c r="C10" s="57">
        <v>1</v>
      </c>
      <c r="D10" s="57">
        <v>0</v>
      </c>
      <c r="E10" s="78">
        <v>0</v>
      </c>
      <c r="F10" s="78">
        <v>1</v>
      </c>
      <c r="G10" s="14" t="s">
        <v>107</v>
      </c>
      <c r="H10" s="79">
        <v>1</v>
      </c>
      <c r="I10" s="57">
        <v>0</v>
      </c>
      <c r="J10" s="57">
        <v>1</v>
      </c>
      <c r="K10" s="57">
        <v>1</v>
      </c>
      <c r="L10" s="131"/>
    </row>
    <row r="11" spans="1:12" s="5" customFormat="1" ht="12" customHeight="1">
      <c r="A11" s="7" t="s">
        <v>119</v>
      </c>
      <c r="B11" s="77">
        <v>0</v>
      </c>
      <c r="C11" s="57">
        <v>4</v>
      </c>
      <c r="D11" s="57">
        <v>0</v>
      </c>
      <c r="E11" s="78">
        <v>0</v>
      </c>
      <c r="F11" s="78">
        <v>4</v>
      </c>
      <c r="G11" s="14" t="s">
        <v>107</v>
      </c>
      <c r="H11" s="79">
        <v>4</v>
      </c>
      <c r="I11" s="57">
        <v>0</v>
      </c>
      <c r="J11" s="57">
        <v>4</v>
      </c>
      <c r="K11" s="57">
        <v>1</v>
      </c>
      <c r="L11" s="131"/>
    </row>
    <row r="12" spans="1:12" s="5" customFormat="1" ht="12" customHeight="1">
      <c r="A12" s="7" t="s">
        <v>63</v>
      </c>
      <c r="B12" s="77">
        <v>0</v>
      </c>
      <c r="C12" s="57">
        <v>0</v>
      </c>
      <c r="D12" s="57">
        <v>4</v>
      </c>
      <c r="E12" s="78">
        <v>0</v>
      </c>
      <c r="F12" s="78">
        <f t="shared" si="0"/>
        <v>4</v>
      </c>
      <c r="G12" s="14" t="s">
        <v>107</v>
      </c>
      <c r="H12" s="79">
        <f>NoAuthor!M6</f>
        <v>4</v>
      </c>
      <c r="I12" s="57">
        <f>J12-H12</f>
        <v>0</v>
      </c>
      <c r="J12" s="57">
        <f>F12</f>
        <v>4</v>
      </c>
      <c r="K12" s="57">
        <v>0</v>
      </c>
      <c r="L12" s="131"/>
    </row>
    <row r="13" spans="1:12" s="5" customFormat="1" ht="12" customHeight="1">
      <c r="A13" s="7" t="s">
        <v>124</v>
      </c>
      <c r="B13" s="77"/>
      <c r="C13" s="57">
        <v>4</v>
      </c>
      <c r="D13" s="57"/>
      <c r="E13" s="78"/>
      <c r="F13" s="78">
        <v>4</v>
      </c>
      <c r="G13" s="14" t="s">
        <v>107</v>
      </c>
      <c r="H13" s="79">
        <v>4</v>
      </c>
      <c r="I13" s="57">
        <v>0</v>
      </c>
      <c r="J13" s="57">
        <v>4</v>
      </c>
      <c r="K13" s="57">
        <v>1</v>
      </c>
      <c r="L13" s="131"/>
    </row>
    <row r="14" spans="1:12" s="13" customFormat="1" ht="12">
      <c r="A14" s="7" t="s">
        <v>98</v>
      </c>
      <c r="B14" s="77">
        <v>1</v>
      </c>
      <c r="C14" s="57">
        <v>3</v>
      </c>
      <c r="D14" s="57">
        <v>0</v>
      </c>
      <c r="E14" s="78">
        <v>0</v>
      </c>
      <c r="F14" s="78">
        <f t="shared" si="0"/>
        <v>4</v>
      </c>
      <c r="G14" s="14" t="s">
        <v>107</v>
      </c>
      <c r="H14" s="79">
        <v>4</v>
      </c>
      <c r="I14" s="57">
        <f>J14-H14</f>
        <v>0</v>
      </c>
      <c r="J14" s="57">
        <f>F14</f>
        <v>4</v>
      </c>
      <c r="K14" s="57">
        <v>1</v>
      </c>
      <c r="L14" s="88"/>
    </row>
    <row r="15" spans="1:12" ht="12">
      <c r="A15" s="7" t="s">
        <v>117</v>
      </c>
      <c r="B15" s="77">
        <v>0</v>
      </c>
      <c r="C15" s="57">
        <v>5</v>
      </c>
      <c r="D15" s="57">
        <v>0</v>
      </c>
      <c r="E15" s="108">
        <v>0</v>
      </c>
      <c r="F15" s="78">
        <v>5</v>
      </c>
      <c r="G15" s="14" t="s">
        <v>107</v>
      </c>
      <c r="H15" s="79">
        <v>5</v>
      </c>
      <c r="I15" s="57">
        <v>0</v>
      </c>
      <c r="J15" s="57">
        <v>5</v>
      </c>
      <c r="K15" s="57">
        <v>1</v>
      </c>
      <c r="L15" s="88"/>
    </row>
    <row r="16" spans="1:12" ht="12">
      <c r="A16" s="14" t="s">
        <v>91</v>
      </c>
      <c r="B16" s="80">
        <v>0</v>
      </c>
      <c r="C16" s="56">
        <v>5</v>
      </c>
      <c r="D16" s="56">
        <v>0</v>
      </c>
      <c r="E16" s="78">
        <v>0</v>
      </c>
      <c r="F16" s="78">
        <f t="shared" si="0"/>
        <v>5</v>
      </c>
      <c r="G16" s="14" t="s">
        <v>107</v>
      </c>
      <c r="H16" s="81">
        <v>5</v>
      </c>
      <c r="I16" s="56">
        <f>J16-H16</f>
        <v>0</v>
      </c>
      <c r="J16" s="57">
        <f>F16</f>
        <v>5</v>
      </c>
      <c r="K16" s="56">
        <v>1</v>
      </c>
      <c r="L16" s="87"/>
    </row>
    <row r="17" spans="1:12" ht="12">
      <c r="A17" s="7" t="s">
        <v>123</v>
      </c>
      <c r="B17" s="77">
        <v>0</v>
      </c>
      <c r="C17" s="57">
        <v>5</v>
      </c>
      <c r="D17" s="57">
        <v>0</v>
      </c>
      <c r="E17" s="78">
        <v>0</v>
      </c>
      <c r="F17" s="78">
        <v>5</v>
      </c>
      <c r="G17" s="14" t="s">
        <v>107</v>
      </c>
      <c r="H17" s="79">
        <v>5</v>
      </c>
      <c r="I17" s="57">
        <v>0</v>
      </c>
      <c r="J17" s="57">
        <v>5</v>
      </c>
      <c r="K17" s="57">
        <v>1</v>
      </c>
      <c r="L17" s="87"/>
    </row>
    <row r="18" spans="1:12" ht="12">
      <c r="A18" s="25" t="s">
        <v>112</v>
      </c>
      <c r="B18" s="86">
        <v>0</v>
      </c>
      <c r="C18" s="82">
        <v>5</v>
      </c>
      <c r="D18" s="82">
        <v>0</v>
      </c>
      <c r="E18" s="114">
        <v>0</v>
      </c>
      <c r="F18" s="78">
        <v>5</v>
      </c>
      <c r="G18" s="14" t="s">
        <v>107</v>
      </c>
      <c r="H18" s="83">
        <v>5</v>
      </c>
      <c r="I18" s="82">
        <v>0</v>
      </c>
      <c r="J18" s="57">
        <v>5</v>
      </c>
      <c r="K18" s="82">
        <v>1</v>
      </c>
      <c r="L18" s="89">
        <v>2</v>
      </c>
    </row>
    <row r="19" spans="1:12" ht="12">
      <c r="A19" s="25" t="s">
        <v>126</v>
      </c>
      <c r="B19" s="86">
        <v>0</v>
      </c>
      <c r="C19" s="82">
        <v>0</v>
      </c>
      <c r="D19" s="82">
        <v>7</v>
      </c>
      <c r="E19" s="114">
        <v>0</v>
      </c>
      <c r="F19" s="78">
        <v>7</v>
      </c>
      <c r="G19" s="14" t="s">
        <v>107</v>
      </c>
      <c r="H19" s="83">
        <v>7</v>
      </c>
      <c r="I19" s="82">
        <v>0</v>
      </c>
      <c r="J19" s="57">
        <v>7</v>
      </c>
      <c r="K19" s="82">
        <v>1</v>
      </c>
      <c r="L19" s="89"/>
    </row>
    <row r="20" spans="1:12" ht="12">
      <c r="A20" s="25" t="s">
        <v>111</v>
      </c>
      <c r="B20" s="86">
        <v>4</v>
      </c>
      <c r="C20" s="82">
        <v>3</v>
      </c>
      <c r="D20" s="82">
        <v>0</v>
      </c>
      <c r="E20" s="114">
        <v>0</v>
      </c>
      <c r="F20" s="78">
        <f t="shared" si="0"/>
        <v>7</v>
      </c>
      <c r="G20" s="14" t="s">
        <v>107</v>
      </c>
      <c r="H20" s="83">
        <v>7</v>
      </c>
      <c r="I20" s="82">
        <f>J20-H20</f>
        <v>0</v>
      </c>
      <c r="J20" s="57">
        <f>F20</f>
        <v>7</v>
      </c>
      <c r="K20" s="82">
        <v>1</v>
      </c>
      <c r="L20" s="89"/>
    </row>
    <row r="21" spans="1:12" ht="12">
      <c r="A21" s="25" t="s">
        <v>120</v>
      </c>
      <c r="B21" s="86">
        <v>0</v>
      </c>
      <c r="C21" s="82">
        <v>0</v>
      </c>
      <c r="D21" s="82">
        <v>8</v>
      </c>
      <c r="E21" s="114">
        <v>0</v>
      </c>
      <c r="F21" s="78">
        <v>8</v>
      </c>
      <c r="G21" s="14" t="s">
        <v>107</v>
      </c>
      <c r="H21" s="83">
        <v>8</v>
      </c>
      <c r="I21" s="82">
        <v>0</v>
      </c>
      <c r="J21" s="57">
        <v>8</v>
      </c>
      <c r="K21" s="82">
        <v>1</v>
      </c>
      <c r="L21" s="89"/>
    </row>
    <row r="22" spans="1:12" ht="12">
      <c r="A22" s="25" t="s">
        <v>118</v>
      </c>
      <c r="B22" s="86">
        <v>0</v>
      </c>
      <c r="C22" s="82">
        <v>9</v>
      </c>
      <c r="D22" s="82">
        <v>0</v>
      </c>
      <c r="E22" s="109">
        <v>0</v>
      </c>
      <c r="F22" s="78">
        <v>9</v>
      </c>
      <c r="G22" s="14" t="s">
        <v>107</v>
      </c>
      <c r="H22" s="83">
        <v>9</v>
      </c>
      <c r="I22" s="82">
        <v>0</v>
      </c>
      <c r="J22" s="57">
        <v>9</v>
      </c>
      <c r="K22" s="82">
        <v>1</v>
      </c>
      <c r="L22" s="89"/>
    </row>
    <row r="23" spans="1:12" ht="12">
      <c r="A23" s="25" t="s">
        <v>75</v>
      </c>
      <c r="B23" s="86">
        <v>6</v>
      </c>
      <c r="C23" s="82">
        <v>3</v>
      </c>
      <c r="D23" s="82">
        <v>0</v>
      </c>
      <c r="E23" s="114">
        <v>0</v>
      </c>
      <c r="F23" s="78">
        <f t="shared" si="0"/>
        <v>9</v>
      </c>
      <c r="G23" s="14" t="s">
        <v>107</v>
      </c>
      <c r="H23" s="83">
        <v>9</v>
      </c>
      <c r="I23" s="82">
        <f>J23-H23</f>
        <v>0</v>
      </c>
      <c r="J23" s="57">
        <f>F23</f>
        <v>9</v>
      </c>
      <c r="K23" s="82">
        <v>1</v>
      </c>
      <c r="L23" s="89"/>
    </row>
    <row r="24" spans="1:12" ht="12">
      <c r="A24" s="149" t="s">
        <v>93</v>
      </c>
      <c r="B24" s="150">
        <v>3</v>
      </c>
      <c r="C24" s="151">
        <v>0</v>
      </c>
      <c r="D24" s="82">
        <v>6</v>
      </c>
      <c r="E24" s="114">
        <v>0</v>
      </c>
      <c r="F24" s="78">
        <f t="shared" si="0"/>
        <v>9</v>
      </c>
      <c r="G24" s="14" t="s">
        <v>107</v>
      </c>
      <c r="H24" s="152">
        <v>9</v>
      </c>
      <c r="I24" s="151">
        <f>J24-H24</f>
        <v>0</v>
      </c>
      <c r="J24" s="57">
        <f>F24</f>
        <v>9</v>
      </c>
      <c r="K24" s="151">
        <v>1</v>
      </c>
      <c r="L24" s="89"/>
    </row>
    <row r="25" spans="1:12" ht="12">
      <c r="A25" s="25" t="s">
        <v>102</v>
      </c>
      <c r="B25" s="86">
        <v>2</v>
      </c>
      <c r="C25" s="82">
        <v>4</v>
      </c>
      <c r="D25" s="82">
        <v>5</v>
      </c>
      <c r="E25" s="114">
        <v>0</v>
      </c>
      <c r="F25" s="78">
        <f t="shared" si="0"/>
        <v>11</v>
      </c>
      <c r="G25" s="14" t="s">
        <v>107</v>
      </c>
      <c r="H25" s="83">
        <v>11</v>
      </c>
      <c r="I25" s="82">
        <f>J25-H25</f>
        <v>0</v>
      </c>
      <c r="J25" s="57">
        <f>F25</f>
        <v>11</v>
      </c>
      <c r="K25" s="82">
        <v>1</v>
      </c>
      <c r="L25" s="89"/>
    </row>
    <row r="26" spans="1:12" ht="12">
      <c r="A26" s="25" t="s">
        <v>97</v>
      </c>
      <c r="B26" s="86">
        <v>2</v>
      </c>
      <c r="C26" s="82">
        <v>8</v>
      </c>
      <c r="D26" s="82">
        <v>1</v>
      </c>
      <c r="E26" s="114">
        <v>0</v>
      </c>
      <c r="F26" s="78">
        <f t="shared" si="0"/>
        <v>11</v>
      </c>
      <c r="G26" s="14" t="s">
        <v>107</v>
      </c>
      <c r="H26" s="83">
        <v>11</v>
      </c>
      <c r="I26" s="82">
        <f>J26-H26</f>
        <v>0</v>
      </c>
      <c r="J26" s="57">
        <f>F26</f>
        <v>11</v>
      </c>
      <c r="K26" s="82">
        <v>1</v>
      </c>
      <c r="L26" s="89"/>
    </row>
    <row r="27" spans="1:12" ht="12">
      <c r="A27" s="149" t="s">
        <v>116</v>
      </c>
      <c r="B27" s="150">
        <v>0</v>
      </c>
      <c r="C27" s="151">
        <v>12</v>
      </c>
      <c r="D27" s="151">
        <v>0</v>
      </c>
      <c r="E27" s="114">
        <v>0</v>
      </c>
      <c r="F27" s="78">
        <f t="shared" si="0"/>
        <v>12</v>
      </c>
      <c r="G27" s="14" t="s">
        <v>107</v>
      </c>
      <c r="H27" s="152">
        <v>12</v>
      </c>
      <c r="I27" s="151">
        <v>0</v>
      </c>
      <c r="J27" s="57">
        <v>12</v>
      </c>
      <c r="K27" s="151">
        <v>1</v>
      </c>
      <c r="L27" s="89"/>
    </row>
    <row r="28" spans="1:12" ht="12">
      <c r="A28" s="7" t="s">
        <v>101</v>
      </c>
      <c r="B28" s="77">
        <v>0</v>
      </c>
      <c r="C28" s="57">
        <v>7</v>
      </c>
      <c r="D28" s="57">
        <v>4</v>
      </c>
      <c r="E28" s="108">
        <v>1</v>
      </c>
      <c r="F28" s="78">
        <f>B28+C28+D28+E28</f>
        <v>12</v>
      </c>
      <c r="G28" s="14" t="s">
        <v>107</v>
      </c>
      <c r="H28" s="79">
        <v>12</v>
      </c>
      <c r="I28" s="57">
        <f>J28-H28</f>
        <v>0</v>
      </c>
      <c r="J28" s="57">
        <f>F28</f>
        <v>12</v>
      </c>
      <c r="K28" s="57">
        <v>1</v>
      </c>
      <c r="L28" s="87"/>
    </row>
    <row r="29" spans="1:12" ht="12">
      <c r="A29" s="7" t="s">
        <v>121</v>
      </c>
      <c r="B29" s="77">
        <v>0</v>
      </c>
      <c r="C29" s="57">
        <v>0</v>
      </c>
      <c r="D29" s="57">
        <v>13</v>
      </c>
      <c r="E29" s="108">
        <v>0</v>
      </c>
      <c r="F29" s="78">
        <f t="shared" si="0"/>
        <v>13</v>
      </c>
      <c r="G29" s="14" t="s">
        <v>107</v>
      </c>
      <c r="H29" s="79">
        <v>13</v>
      </c>
      <c r="I29" s="57">
        <f>J29-H29</f>
        <v>0</v>
      </c>
      <c r="J29" s="57">
        <f>F29</f>
        <v>13</v>
      </c>
      <c r="K29" s="57">
        <v>1</v>
      </c>
      <c r="L29" s="87">
        <v>1</v>
      </c>
    </row>
    <row r="30" spans="1:12" ht="12">
      <c r="A30" s="7" t="s">
        <v>38</v>
      </c>
      <c r="B30" s="77">
        <v>0</v>
      </c>
      <c r="C30" s="57">
        <v>0</v>
      </c>
      <c r="D30" s="57">
        <v>13</v>
      </c>
      <c r="E30" s="78">
        <v>0</v>
      </c>
      <c r="F30" s="78">
        <f t="shared" si="0"/>
        <v>13</v>
      </c>
      <c r="G30" s="14" t="s">
        <v>107</v>
      </c>
      <c r="H30" s="79">
        <f>NoAuthor!M5</f>
        <v>13</v>
      </c>
      <c r="I30" s="57">
        <f>J30-H30</f>
        <v>0</v>
      </c>
      <c r="J30" s="57">
        <f>F30</f>
        <v>13</v>
      </c>
      <c r="K30" s="57">
        <v>1</v>
      </c>
      <c r="L30" s="87"/>
    </row>
    <row r="31" spans="1:12" ht="12">
      <c r="A31" s="7" t="s">
        <v>128</v>
      </c>
      <c r="B31" s="77">
        <v>0</v>
      </c>
      <c r="C31" s="57">
        <v>13</v>
      </c>
      <c r="D31" s="57">
        <v>0</v>
      </c>
      <c r="E31" s="78">
        <v>0</v>
      </c>
      <c r="F31" s="78">
        <v>13</v>
      </c>
      <c r="G31" s="14" t="s">
        <v>107</v>
      </c>
      <c r="H31" s="79">
        <v>13</v>
      </c>
      <c r="I31" s="57">
        <v>0</v>
      </c>
      <c r="J31" s="57">
        <v>13</v>
      </c>
      <c r="K31" s="57">
        <v>1</v>
      </c>
      <c r="L31" s="87"/>
    </row>
    <row r="32" spans="1:12" ht="12">
      <c r="A32" s="7" t="s">
        <v>131</v>
      </c>
      <c r="B32" s="77">
        <v>13</v>
      </c>
      <c r="C32" s="57">
        <v>0</v>
      </c>
      <c r="D32" s="57">
        <v>0</v>
      </c>
      <c r="E32" s="78">
        <v>0</v>
      </c>
      <c r="F32" s="78">
        <f t="shared" si="0"/>
        <v>13</v>
      </c>
      <c r="G32" s="14" t="s">
        <v>107</v>
      </c>
      <c r="H32" s="79">
        <v>13</v>
      </c>
      <c r="I32" s="57">
        <f>J32-H32</f>
        <v>0</v>
      </c>
      <c r="J32" s="57">
        <f>F32</f>
        <v>13</v>
      </c>
      <c r="K32" s="57">
        <v>1</v>
      </c>
      <c r="L32" s="87"/>
    </row>
    <row r="33" spans="1:12" ht="22.5">
      <c r="A33" s="67" t="s">
        <v>140</v>
      </c>
      <c r="B33" s="77"/>
      <c r="C33" s="57"/>
      <c r="D33" s="57"/>
      <c r="E33" s="108">
        <v>14</v>
      </c>
      <c r="F33" s="78">
        <f t="shared" si="0"/>
        <v>14</v>
      </c>
      <c r="G33" s="14" t="s">
        <v>107</v>
      </c>
      <c r="H33" s="79">
        <v>14</v>
      </c>
      <c r="I33" s="57">
        <f>J33-H33</f>
        <v>0</v>
      </c>
      <c r="J33" s="57">
        <f>F33</f>
        <v>14</v>
      </c>
      <c r="K33" s="57">
        <v>1</v>
      </c>
      <c r="L33" s="87"/>
    </row>
    <row r="34" spans="1:12" ht="12">
      <c r="A34" s="7" t="s">
        <v>94</v>
      </c>
      <c r="B34" s="77">
        <v>2</v>
      </c>
      <c r="C34" s="57">
        <v>0</v>
      </c>
      <c r="D34" s="57">
        <v>12</v>
      </c>
      <c r="E34" s="108">
        <v>0</v>
      </c>
      <c r="F34" s="78">
        <f t="shared" si="0"/>
        <v>14</v>
      </c>
      <c r="G34" s="14" t="s">
        <v>107</v>
      </c>
      <c r="H34" s="79">
        <v>14</v>
      </c>
      <c r="I34" s="57">
        <f>J34-H34</f>
        <v>0</v>
      </c>
      <c r="J34" s="57">
        <f>F34</f>
        <v>14</v>
      </c>
      <c r="K34" s="57">
        <v>1</v>
      </c>
      <c r="L34" s="87"/>
    </row>
    <row r="35" spans="1:12" ht="12">
      <c r="A35" s="7" t="s">
        <v>95</v>
      </c>
      <c r="B35" s="77">
        <v>2</v>
      </c>
      <c r="C35" s="57">
        <v>2</v>
      </c>
      <c r="D35" s="57">
        <v>11</v>
      </c>
      <c r="E35" s="78">
        <v>0</v>
      </c>
      <c r="F35" s="78">
        <f t="shared" si="0"/>
        <v>15</v>
      </c>
      <c r="G35" s="14" t="s">
        <v>107</v>
      </c>
      <c r="H35" s="79">
        <v>15</v>
      </c>
      <c r="I35" s="57">
        <f>J35-H35</f>
        <v>0</v>
      </c>
      <c r="J35" s="57">
        <f>F35</f>
        <v>15</v>
      </c>
      <c r="K35" s="57">
        <v>1</v>
      </c>
      <c r="L35" s="87"/>
    </row>
    <row r="36" spans="1:12" s="13" customFormat="1" ht="12">
      <c r="A36" s="7" t="s">
        <v>113</v>
      </c>
      <c r="B36" s="77">
        <v>15</v>
      </c>
      <c r="C36" s="57">
        <v>0</v>
      </c>
      <c r="D36" s="57">
        <v>0</v>
      </c>
      <c r="E36" s="78">
        <v>0</v>
      </c>
      <c r="F36" s="78">
        <v>15</v>
      </c>
      <c r="G36" s="14" t="s">
        <v>107</v>
      </c>
      <c r="H36" s="79">
        <v>15</v>
      </c>
      <c r="I36" s="57">
        <v>0</v>
      </c>
      <c r="J36" s="57">
        <v>15</v>
      </c>
      <c r="K36" s="57">
        <v>1</v>
      </c>
      <c r="L36" s="88">
        <v>0</v>
      </c>
    </row>
    <row r="37" spans="1:12" ht="12">
      <c r="A37" s="7" t="s">
        <v>96</v>
      </c>
      <c r="B37" s="77">
        <v>1</v>
      </c>
      <c r="C37" s="57">
        <v>9</v>
      </c>
      <c r="D37" s="57">
        <v>6</v>
      </c>
      <c r="E37" s="78">
        <v>0</v>
      </c>
      <c r="F37" s="78">
        <f t="shared" si="0"/>
        <v>16</v>
      </c>
      <c r="G37" s="14" t="s">
        <v>107</v>
      </c>
      <c r="H37" s="79">
        <v>16</v>
      </c>
      <c r="I37" s="57">
        <f>J37-H37</f>
        <v>0</v>
      </c>
      <c r="J37" s="57">
        <f>F37</f>
        <v>16</v>
      </c>
      <c r="K37" s="57">
        <v>1</v>
      </c>
      <c r="L37" s="88"/>
    </row>
    <row r="38" spans="1:12" ht="12">
      <c r="A38" s="7" t="s">
        <v>130</v>
      </c>
      <c r="B38" s="77">
        <v>0</v>
      </c>
      <c r="C38" s="57">
        <v>16</v>
      </c>
      <c r="D38" s="57">
        <v>0</v>
      </c>
      <c r="E38" s="78">
        <v>0</v>
      </c>
      <c r="F38" s="78">
        <v>16</v>
      </c>
      <c r="G38" s="14" t="s">
        <v>107</v>
      </c>
      <c r="H38" s="79">
        <v>16</v>
      </c>
      <c r="I38" s="57">
        <v>0</v>
      </c>
      <c r="J38" s="57">
        <v>16</v>
      </c>
      <c r="K38" s="57">
        <v>1</v>
      </c>
      <c r="L38" s="87"/>
    </row>
    <row r="39" spans="1:12" ht="12">
      <c r="A39" s="1" t="s">
        <v>132</v>
      </c>
      <c r="B39" s="126">
        <v>0</v>
      </c>
      <c r="C39" s="127">
        <v>14</v>
      </c>
      <c r="D39" s="127">
        <v>4</v>
      </c>
      <c r="E39" s="128">
        <v>0</v>
      </c>
      <c r="F39" s="129">
        <f t="shared" si="0"/>
        <v>18</v>
      </c>
      <c r="G39" s="125" t="s">
        <v>107</v>
      </c>
      <c r="H39" s="130">
        <v>18</v>
      </c>
      <c r="I39" s="127">
        <f aca="true" t="shared" si="3" ref="I39:I51">J39-H39</f>
        <v>0</v>
      </c>
      <c r="J39" s="127">
        <f aca="true" t="shared" si="4" ref="J39:J51">F39</f>
        <v>18</v>
      </c>
      <c r="K39" s="127">
        <v>1</v>
      </c>
      <c r="L39" s="87"/>
    </row>
    <row r="40" spans="1:12" ht="12">
      <c r="A40" s="7" t="s">
        <v>80</v>
      </c>
      <c r="B40" s="77">
        <v>0</v>
      </c>
      <c r="C40" s="57">
        <v>18</v>
      </c>
      <c r="D40" s="57">
        <v>0</v>
      </c>
      <c r="E40" s="108">
        <v>0</v>
      </c>
      <c r="F40" s="78">
        <f t="shared" si="0"/>
        <v>18</v>
      </c>
      <c r="G40" s="14" t="s">
        <v>107</v>
      </c>
      <c r="H40" s="79">
        <v>18</v>
      </c>
      <c r="I40" s="57">
        <f t="shared" si="3"/>
        <v>0</v>
      </c>
      <c r="J40" s="57">
        <f t="shared" si="4"/>
        <v>18</v>
      </c>
      <c r="K40" s="57">
        <v>1</v>
      </c>
      <c r="L40" s="88"/>
    </row>
    <row r="41" spans="1:12" ht="12">
      <c r="A41" s="7" t="s">
        <v>40</v>
      </c>
      <c r="B41" s="77">
        <v>0</v>
      </c>
      <c r="C41" s="57">
        <v>0</v>
      </c>
      <c r="D41" s="57">
        <v>20</v>
      </c>
      <c r="E41" s="108">
        <v>0</v>
      </c>
      <c r="F41" s="78">
        <f t="shared" si="0"/>
        <v>20</v>
      </c>
      <c r="G41" s="14" t="s">
        <v>107</v>
      </c>
      <c r="H41" s="79">
        <v>20</v>
      </c>
      <c r="I41" s="57">
        <f t="shared" si="3"/>
        <v>0</v>
      </c>
      <c r="J41" s="57">
        <f t="shared" si="4"/>
        <v>20</v>
      </c>
      <c r="K41" s="57">
        <v>1</v>
      </c>
      <c r="L41" s="87"/>
    </row>
    <row r="42" spans="1:12" ht="12">
      <c r="A42" s="7" t="s">
        <v>79</v>
      </c>
      <c r="B42" s="77">
        <v>0</v>
      </c>
      <c r="C42" s="57">
        <v>15</v>
      </c>
      <c r="D42" s="57">
        <v>7</v>
      </c>
      <c r="E42" s="108">
        <v>0</v>
      </c>
      <c r="F42" s="78">
        <f t="shared" si="0"/>
        <v>22</v>
      </c>
      <c r="G42" s="14" t="s">
        <v>107</v>
      </c>
      <c r="H42" s="79">
        <v>22</v>
      </c>
      <c r="I42" s="57">
        <f t="shared" si="3"/>
        <v>0</v>
      </c>
      <c r="J42" s="57">
        <f t="shared" si="4"/>
        <v>22</v>
      </c>
      <c r="K42" s="57">
        <v>1</v>
      </c>
      <c r="L42" s="87"/>
    </row>
    <row r="43" spans="1:12" ht="12">
      <c r="A43" s="7" t="s">
        <v>76</v>
      </c>
      <c r="B43" s="77">
        <v>0</v>
      </c>
      <c r="C43" s="57">
        <v>21</v>
      </c>
      <c r="D43" s="57">
        <v>0</v>
      </c>
      <c r="E43" s="108">
        <v>1</v>
      </c>
      <c r="F43" s="78">
        <f t="shared" si="0"/>
        <v>22</v>
      </c>
      <c r="G43" s="14" t="s">
        <v>107</v>
      </c>
      <c r="H43" s="79">
        <v>22</v>
      </c>
      <c r="I43" s="57">
        <f t="shared" si="3"/>
        <v>0</v>
      </c>
      <c r="J43" s="57">
        <f t="shared" si="4"/>
        <v>22</v>
      </c>
      <c r="K43" s="57">
        <v>1</v>
      </c>
      <c r="L43" s="87"/>
    </row>
    <row r="44" spans="1:12" ht="12">
      <c r="A44" s="7" t="s">
        <v>61</v>
      </c>
      <c r="B44" s="77">
        <v>0</v>
      </c>
      <c r="C44" s="57">
        <v>2</v>
      </c>
      <c r="D44" s="57">
        <v>23</v>
      </c>
      <c r="E44" s="108">
        <v>0</v>
      </c>
      <c r="F44" s="78">
        <f t="shared" si="0"/>
        <v>25</v>
      </c>
      <c r="G44" s="14" t="s">
        <v>107</v>
      </c>
      <c r="H44" s="79">
        <v>25</v>
      </c>
      <c r="I44" s="57">
        <f t="shared" si="3"/>
        <v>0</v>
      </c>
      <c r="J44" s="57">
        <f t="shared" si="4"/>
        <v>25</v>
      </c>
      <c r="K44" s="57">
        <v>1</v>
      </c>
      <c r="L44" s="87"/>
    </row>
    <row r="45" spans="1:12" ht="12">
      <c r="A45" s="7" t="s">
        <v>77</v>
      </c>
      <c r="B45" s="77">
        <v>0</v>
      </c>
      <c r="C45" s="57">
        <v>10</v>
      </c>
      <c r="D45" s="57">
        <v>15</v>
      </c>
      <c r="E45" s="108">
        <v>0</v>
      </c>
      <c r="F45" s="78">
        <f t="shared" si="0"/>
        <v>25</v>
      </c>
      <c r="G45" s="14" t="s">
        <v>107</v>
      </c>
      <c r="H45" s="79">
        <v>25</v>
      </c>
      <c r="I45" s="57">
        <f t="shared" si="3"/>
        <v>0</v>
      </c>
      <c r="J45" s="57">
        <f t="shared" si="4"/>
        <v>25</v>
      </c>
      <c r="K45" s="57">
        <v>1</v>
      </c>
      <c r="L45" s="87"/>
    </row>
    <row r="46" spans="1:12" ht="12">
      <c r="A46" s="1" t="s">
        <v>138</v>
      </c>
      <c r="B46" s="126">
        <v>0</v>
      </c>
      <c r="C46" s="127">
        <v>28</v>
      </c>
      <c r="D46" s="127">
        <v>0</v>
      </c>
      <c r="E46" s="128">
        <v>0</v>
      </c>
      <c r="F46" s="129">
        <f t="shared" si="0"/>
        <v>28</v>
      </c>
      <c r="G46" s="125" t="s">
        <v>107</v>
      </c>
      <c r="H46" s="130">
        <v>28</v>
      </c>
      <c r="I46" s="127">
        <f t="shared" si="3"/>
        <v>0</v>
      </c>
      <c r="J46" s="127">
        <f t="shared" si="4"/>
        <v>28</v>
      </c>
      <c r="K46" s="127">
        <v>1</v>
      </c>
      <c r="L46" s="87"/>
    </row>
    <row r="47" spans="1:12" ht="12">
      <c r="A47" s="1" t="s">
        <v>133</v>
      </c>
      <c r="B47" s="126">
        <v>0</v>
      </c>
      <c r="C47" s="127">
        <v>17</v>
      </c>
      <c r="D47" s="127">
        <v>12</v>
      </c>
      <c r="E47" s="128">
        <v>0</v>
      </c>
      <c r="F47" s="129">
        <f t="shared" si="0"/>
        <v>29</v>
      </c>
      <c r="G47" s="125" t="s">
        <v>107</v>
      </c>
      <c r="H47" s="130">
        <v>29</v>
      </c>
      <c r="I47" s="127">
        <f t="shared" si="3"/>
        <v>0</v>
      </c>
      <c r="J47" s="127">
        <f t="shared" si="4"/>
        <v>29</v>
      </c>
      <c r="K47" s="127">
        <v>1</v>
      </c>
      <c r="L47" s="87"/>
    </row>
    <row r="48" spans="1:12" ht="12">
      <c r="A48" s="1" t="s">
        <v>134</v>
      </c>
      <c r="B48" s="126">
        <v>0</v>
      </c>
      <c r="C48" s="127">
        <v>21</v>
      </c>
      <c r="D48" s="127">
        <v>14</v>
      </c>
      <c r="E48" s="128">
        <v>0</v>
      </c>
      <c r="F48" s="129">
        <f t="shared" si="0"/>
        <v>35</v>
      </c>
      <c r="G48" s="125" t="s">
        <v>107</v>
      </c>
      <c r="H48" s="130">
        <v>35</v>
      </c>
      <c r="I48" s="127">
        <f t="shared" si="3"/>
        <v>0</v>
      </c>
      <c r="J48" s="127">
        <f t="shared" si="4"/>
        <v>35</v>
      </c>
      <c r="K48" s="127">
        <v>1</v>
      </c>
      <c r="L48" s="87"/>
    </row>
    <row r="49" spans="1:12" ht="12">
      <c r="A49" s="1" t="s">
        <v>136</v>
      </c>
      <c r="B49" s="126">
        <v>1</v>
      </c>
      <c r="C49" s="127">
        <v>26</v>
      </c>
      <c r="D49" s="127">
        <v>9</v>
      </c>
      <c r="E49" s="128">
        <v>0</v>
      </c>
      <c r="F49" s="129">
        <f t="shared" si="0"/>
        <v>36</v>
      </c>
      <c r="G49" s="125" t="s">
        <v>50</v>
      </c>
      <c r="H49" s="130">
        <v>36</v>
      </c>
      <c r="I49" s="127">
        <f t="shared" si="3"/>
        <v>0</v>
      </c>
      <c r="J49" s="127">
        <f t="shared" si="4"/>
        <v>36</v>
      </c>
      <c r="K49" s="127">
        <v>1</v>
      </c>
      <c r="L49" s="87"/>
    </row>
    <row r="50" spans="1:12" ht="12">
      <c r="A50" s="1" t="s">
        <v>137</v>
      </c>
      <c r="B50" s="126">
        <v>0</v>
      </c>
      <c r="C50" s="127">
        <v>29</v>
      </c>
      <c r="D50" s="127">
        <v>8</v>
      </c>
      <c r="E50" s="128">
        <v>0</v>
      </c>
      <c r="F50" s="129">
        <f t="shared" si="0"/>
        <v>37</v>
      </c>
      <c r="G50" s="125" t="s">
        <v>107</v>
      </c>
      <c r="H50" s="130">
        <v>37</v>
      </c>
      <c r="I50" s="127">
        <f t="shared" si="3"/>
        <v>0</v>
      </c>
      <c r="J50" s="127">
        <f t="shared" si="4"/>
        <v>37</v>
      </c>
      <c r="K50" s="127">
        <v>1</v>
      </c>
      <c r="L50" s="87"/>
    </row>
    <row r="51" spans="1:12" ht="12">
      <c r="A51" s="1" t="s">
        <v>135</v>
      </c>
      <c r="B51" s="126">
        <v>0</v>
      </c>
      <c r="C51" s="127">
        <v>26</v>
      </c>
      <c r="D51" s="127">
        <v>11</v>
      </c>
      <c r="E51" s="128">
        <v>0</v>
      </c>
      <c r="F51" s="129">
        <f t="shared" si="0"/>
        <v>37</v>
      </c>
      <c r="G51" s="125" t="s">
        <v>107</v>
      </c>
      <c r="H51" s="130">
        <v>37</v>
      </c>
      <c r="I51" s="127">
        <f t="shared" si="3"/>
        <v>0</v>
      </c>
      <c r="J51" s="127">
        <f t="shared" si="4"/>
        <v>37</v>
      </c>
      <c r="K51" s="127">
        <v>1</v>
      </c>
      <c r="L51" s="87"/>
    </row>
    <row r="52" spans="1:12" ht="12">
      <c r="A52" s="7" t="s">
        <v>122</v>
      </c>
      <c r="B52" s="77">
        <v>0</v>
      </c>
      <c r="C52" s="57">
        <v>0</v>
      </c>
      <c r="D52" s="57">
        <v>38</v>
      </c>
      <c r="E52" s="78">
        <v>0</v>
      </c>
      <c r="F52" s="78">
        <v>38</v>
      </c>
      <c r="G52" s="14" t="s">
        <v>107</v>
      </c>
      <c r="H52" s="79">
        <v>38</v>
      </c>
      <c r="I52" s="57">
        <v>0</v>
      </c>
      <c r="J52" s="57">
        <v>38</v>
      </c>
      <c r="K52" s="57">
        <v>1</v>
      </c>
      <c r="L52" s="87"/>
    </row>
    <row r="53" spans="1:12" ht="12">
      <c r="A53" s="7" t="s">
        <v>74</v>
      </c>
      <c r="B53" s="77">
        <v>0</v>
      </c>
      <c r="C53" s="57">
        <v>32</v>
      </c>
      <c r="D53" s="57">
        <v>7</v>
      </c>
      <c r="E53" s="108">
        <v>1</v>
      </c>
      <c r="F53" s="78">
        <f t="shared" si="0"/>
        <v>40</v>
      </c>
      <c r="G53" s="14" t="s">
        <v>107</v>
      </c>
      <c r="H53" s="79">
        <v>40</v>
      </c>
      <c r="I53" s="57">
        <f>J53-H53</f>
        <v>0</v>
      </c>
      <c r="J53" s="57">
        <f>F53</f>
        <v>40</v>
      </c>
      <c r="K53" s="57">
        <v>1</v>
      </c>
      <c r="L53" s="87"/>
    </row>
    <row r="54" spans="1:12" ht="15.75" customHeight="1">
      <c r="A54" s="7" t="s">
        <v>125</v>
      </c>
      <c r="B54" s="77">
        <v>0</v>
      </c>
      <c r="C54" s="57">
        <v>40</v>
      </c>
      <c r="D54" s="57">
        <v>0</v>
      </c>
      <c r="E54" s="78">
        <v>0</v>
      </c>
      <c r="F54" s="78">
        <v>40</v>
      </c>
      <c r="G54" s="14" t="s">
        <v>107</v>
      </c>
      <c r="H54" s="79">
        <v>40</v>
      </c>
      <c r="I54" s="57">
        <v>0</v>
      </c>
      <c r="J54" s="57">
        <v>40</v>
      </c>
      <c r="K54" s="57">
        <v>1</v>
      </c>
      <c r="L54" s="87">
        <v>1</v>
      </c>
    </row>
    <row r="55" spans="1:12" ht="21" customHeight="1">
      <c r="A55" s="1" t="s">
        <v>139</v>
      </c>
      <c r="B55" s="126">
        <v>1</v>
      </c>
      <c r="C55" s="127">
        <v>18</v>
      </c>
      <c r="D55" s="127">
        <v>22</v>
      </c>
      <c r="E55" s="128">
        <v>0</v>
      </c>
      <c r="F55" s="129">
        <f t="shared" si="0"/>
        <v>41</v>
      </c>
      <c r="G55" s="125" t="s">
        <v>107</v>
      </c>
      <c r="H55" s="130">
        <v>41</v>
      </c>
      <c r="I55" s="127">
        <f aca="true" t="shared" si="5" ref="I55:I61">J55-H55</f>
        <v>0</v>
      </c>
      <c r="J55" s="127">
        <f aca="true" t="shared" si="6" ref="J55:J61">F55</f>
        <v>41</v>
      </c>
      <c r="K55" s="127">
        <v>1</v>
      </c>
      <c r="L55" s="87"/>
    </row>
    <row r="56" spans="1:12" ht="12">
      <c r="A56" s="7" t="s">
        <v>34</v>
      </c>
      <c r="B56" s="77">
        <v>16</v>
      </c>
      <c r="C56" s="57">
        <v>2</v>
      </c>
      <c r="D56" s="57">
        <v>28</v>
      </c>
      <c r="E56" s="108">
        <v>1</v>
      </c>
      <c r="F56" s="78">
        <f t="shared" si="0"/>
        <v>47</v>
      </c>
      <c r="G56" s="14" t="s">
        <v>107</v>
      </c>
      <c r="H56" s="79">
        <v>47</v>
      </c>
      <c r="I56" s="57">
        <f t="shared" si="5"/>
        <v>0</v>
      </c>
      <c r="J56" s="57">
        <f t="shared" si="6"/>
        <v>47</v>
      </c>
      <c r="K56" s="57">
        <v>1</v>
      </c>
      <c r="L56" s="87"/>
    </row>
    <row r="57" spans="1:12" ht="12">
      <c r="A57" s="14" t="s">
        <v>92</v>
      </c>
      <c r="B57" s="80">
        <v>28</v>
      </c>
      <c r="C57" s="56">
        <v>11</v>
      </c>
      <c r="D57" s="57">
        <v>10</v>
      </c>
      <c r="E57" s="78">
        <v>0</v>
      </c>
      <c r="F57" s="78">
        <f t="shared" si="0"/>
        <v>49</v>
      </c>
      <c r="G57" s="14" t="s">
        <v>107</v>
      </c>
      <c r="H57" s="81">
        <v>49</v>
      </c>
      <c r="I57" s="56">
        <f t="shared" si="5"/>
        <v>0</v>
      </c>
      <c r="J57" s="57">
        <f t="shared" si="6"/>
        <v>49</v>
      </c>
      <c r="K57" s="56">
        <v>1</v>
      </c>
      <c r="L57" s="87"/>
    </row>
    <row r="58" spans="1:12" ht="12">
      <c r="A58" s="7" t="s">
        <v>110</v>
      </c>
      <c r="B58" s="77">
        <v>2</v>
      </c>
      <c r="C58" s="57">
        <v>12</v>
      </c>
      <c r="D58" s="57">
        <v>36</v>
      </c>
      <c r="E58" s="108">
        <v>3</v>
      </c>
      <c r="F58" s="78">
        <f t="shared" si="0"/>
        <v>53</v>
      </c>
      <c r="G58" s="14" t="s">
        <v>107</v>
      </c>
      <c r="H58" s="79">
        <v>53</v>
      </c>
      <c r="I58" s="57">
        <f t="shared" si="5"/>
        <v>0</v>
      </c>
      <c r="J58" s="57">
        <f t="shared" si="6"/>
        <v>53</v>
      </c>
      <c r="K58" s="57">
        <v>1</v>
      </c>
      <c r="L58" s="87"/>
    </row>
    <row r="59" spans="1:12" ht="24">
      <c r="A59" s="7" t="s">
        <v>33</v>
      </c>
      <c r="B59" s="77">
        <v>2</v>
      </c>
      <c r="C59" s="57">
        <v>4</v>
      </c>
      <c r="D59" s="57">
        <v>86</v>
      </c>
      <c r="E59" s="108">
        <v>1</v>
      </c>
      <c r="F59" s="78">
        <f t="shared" si="0"/>
        <v>93</v>
      </c>
      <c r="G59" s="14" t="s">
        <v>109</v>
      </c>
      <c r="H59" s="79">
        <v>93</v>
      </c>
      <c r="I59" s="57">
        <f t="shared" si="5"/>
        <v>0</v>
      </c>
      <c r="J59" s="57">
        <f t="shared" si="6"/>
        <v>93</v>
      </c>
      <c r="K59" s="57">
        <v>1</v>
      </c>
      <c r="L59" s="87"/>
    </row>
    <row r="60" spans="1:12" ht="12.75" customHeight="1">
      <c r="A60" s="76" t="s">
        <v>100</v>
      </c>
      <c r="B60" s="77">
        <v>13</v>
      </c>
      <c r="C60" s="57">
        <v>3</v>
      </c>
      <c r="D60" s="57">
        <v>167</v>
      </c>
      <c r="E60" s="56">
        <v>0</v>
      </c>
      <c r="F60" s="56">
        <f t="shared" si="0"/>
        <v>183</v>
      </c>
      <c r="G60" s="115" t="s">
        <v>108</v>
      </c>
      <c r="H60" s="57">
        <v>183</v>
      </c>
      <c r="I60" s="57">
        <f t="shared" si="5"/>
        <v>0</v>
      </c>
      <c r="J60" s="57">
        <f t="shared" si="6"/>
        <v>183</v>
      </c>
      <c r="K60" s="57">
        <v>1</v>
      </c>
      <c r="L60" s="87">
        <v>1</v>
      </c>
    </row>
    <row r="61" spans="1:12" ht="12.75" customHeight="1">
      <c r="A61" s="76" t="s">
        <v>36</v>
      </c>
      <c r="B61" s="77">
        <v>13</v>
      </c>
      <c r="C61" s="57">
        <v>32</v>
      </c>
      <c r="D61" s="57">
        <v>159</v>
      </c>
      <c r="E61" s="57">
        <v>0</v>
      </c>
      <c r="F61" s="56">
        <f t="shared" si="0"/>
        <v>204</v>
      </c>
      <c r="G61" s="14" t="s">
        <v>108</v>
      </c>
      <c r="H61" s="79">
        <v>204</v>
      </c>
      <c r="I61" s="57">
        <f t="shared" si="5"/>
        <v>0</v>
      </c>
      <c r="J61" s="57">
        <f t="shared" si="6"/>
        <v>204</v>
      </c>
      <c r="K61" s="57">
        <v>1</v>
      </c>
      <c r="L61" s="87"/>
    </row>
    <row r="62" spans="1:12" s="45" customFormat="1" ht="12">
      <c r="A62" s="8" t="s">
        <v>19</v>
      </c>
      <c r="B62" s="120"/>
      <c r="C62" s="120"/>
      <c r="D62" s="120"/>
      <c r="E62" s="121"/>
      <c r="F62" s="121"/>
      <c r="G62" s="122"/>
      <c r="H62" s="117">
        <f>SUM(H1:H61)</f>
        <v>1415</v>
      </c>
      <c r="I62" s="118">
        <f>SUM(I1:I61)</f>
        <v>695</v>
      </c>
      <c r="J62" s="118">
        <f>SUM(J1:J61)</f>
        <v>2110</v>
      </c>
      <c r="K62" s="118">
        <f>SUM(K1:K61)</f>
        <v>52</v>
      </c>
      <c r="L62" s="119">
        <f>SUM(L1:L61)</f>
        <v>5</v>
      </c>
    </row>
    <row r="63" spans="1:12" ht="12">
      <c r="A63" s="7"/>
      <c r="B63" s="77"/>
      <c r="C63" s="77"/>
      <c r="D63" s="77"/>
      <c r="E63" s="123"/>
      <c r="F63" s="123"/>
      <c r="G63" s="124"/>
      <c r="H63" s="79"/>
      <c r="I63" s="57"/>
      <c r="J63" s="57"/>
      <c r="K63" s="57"/>
      <c r="L63" s="87"/>
    </row>
    <row r="64" spans="1:12" ht="13.5" customHeight="1">
      <c r="A64" s="75" t="s">
        <v>60</v>
      </c>
      <c r="B64" s="84">
        <v>0</v>
      </c>
      <c r="C64" s="84">
        <v>45</v>
      </c>
      <c r="D64" s="84">
        <v>55</v>
      </c>
      <c r="E64" s="116">
        <v>1</v>
      </c>
      <c r="F64" s="116">
        <f>B64+C64+D64+E64</f>
        <v>101</v>
      </c>
      <c r="G64" s="100"/>
      <c r="H64" s="85"/>
      <c r="I64" s="71"/>
      <c r="J64" s="71"/>
      <c r="K64" s="71"/>
      <c r="L64" s="88"/>
    </row>
  </sheetData>
  <printOptions/>
  <pageMargins left="0.75" right="0.75" top="0.9" bottom="0.92" header="0.5" footer="0.5"/>
  <pageSetup horizontalDpi="600" verticalDpi="600" orientation="portrait" r:id="rId1"/>
  <headerFooter alignWithMargins="0">
    <oddHeader>&amp;CEncoding and Copyright Decision Stats: Author-Alternate Author Stats and No Author Stats details</oddHeader>
    <oddFooter>&amp;R&amp;D  &amp;T--jt
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22" sqref="B22"/>
    </sheetView>
  </sheetViews>
  <sheetFormatPr defaultColWidth="9.140625" defaultRowHeight="12.75"/>
  <cols>
    <col min="1" max="1" width="29.140625" style="0" customWidth="1"/>
    <col min="2" max="2" width="16.140625" style="0" customWidth="1"/>
  </cols>
  <sheetData>
    <row r="1" spans="1:2" ht="12.75">
      <c r="A1" s="113" t="s">
        <v>104</v>
      </c>
      <c r="B1" s="113" t="s">
        <v>105</v>
      </c>
    </row>
    <row r="2" spans="1:2" ht="12.75">
      <c r="A2" s="112" t="s">
        <v>0</v>
      </c>
      <c r="B2" s="112">
        <v>69</v>
      </c>
    </row>
    <row r="3" spans="1:2" ht="12.75">
      <c r="A3" s="112" t="s">
        <v>1</v>
      </c>
      <c r="B3" s="112">
        <v>173</v>
      </c>
    </row>
    <row r="4" spans="1:2" ht="12.75">
      <c r="A4" s="112" t="s">
        <v>85</v>
      </c>
      <c r="B4" s="112">
        <v>156</v>
      </c>
    </row>
    <row r="5" spans="1:2" ht="12.75">
      <c r="A5" s="112" t="s">
        <v>2</v>
      </c>
      <c r="B5" s="112">
        <v>78</v>
      </c>
    </row>
    <row r="6" spans="1:2" ht="12.75">
      <c r="A6" s="112" t="s">
        <v>3</v>
      </c>
      <c r="B6" s="112">
        <v>50</v>
      </c>
    </row>
    <row r="7" spans="1:2" ht="12.75">
      <c r="A7" s="112" t="s">
        <v>4</v>
      </c>
      <c r="B7" s="112">
        <v>59</v>
      </c>
    </row>
    <row r="8" spans="1:2" ht="12.75">
      <c r="A8" s="112" t="s">
        <v>5</v>
      </c>
      <c r="B8" s="112">
        <v>92</v>
      </c>
    </row>
    <row r="9" spans="1:2" ht="12.75">
      <c r="A9" s="112" t="s">
        <v>6</v>
      </c>
      <c r="B9" s="112">
        <v>120</v>
      </c>
    </row>
    <row r="10" spans="1:2" ht="12.75">
      <c r="A10" s="112" t="s">
        <v>7</v>
      </c>
      <c r="B10" s="112">
        <v>44</v>
      </c>
    </row>
    <row r="11" spans="1:2" ht="12.75">
      <c r="A11" s="112" t="s">
        <v>8</v>
      </c>
      <c r="B11" s="112">
        <v>58</v>
      </c>
    </row>
    <row r="12" spans="1:2" ht="12.75">
      <c r="A12" s="112" t="s">
        <v>9</v>
      </c>
      <c r="B12" s="112">
        <v>61</v>
      </c>
    </row>
    <row r="13" spans="1:2" ht="12.75">
      <c r="A13" s="112" t="s">
        <v>10</v>
      </c>
      <c r="B13" s="112">
        <v>148</v>
      </c>
    </row>
    <row r="14" spans="1:2" ht="12.75">
      <c r="A14" s="112" t="s">
        <v>11</v>
      </c>
      <c r="B14" s="112">
        <v>44</v>
      </c>
    </row>
    <row r="15" spans="1:2" ht="12.75">
      <c r="A15" s="112" t="s">
        <v>12</v>
      </c>
      <c r="B15" s="112">
        <v>65</v>
      </c>
    </row>
    <row r="16" spans="1:2" ht="12.75">
      <c r="A16" s="112" t="s">
        <v>13</v>
      </c>
      <c r="B16" s="112">
        <v>86</v>
      </c>
    </row>
    <row r="17" spans="1:2" ht="12.75">
      <c r="A17" s="112" t="s">
        <v>86</v>
      </c>
      <c r="B17" s="112">
        <v>135</v>
      </c>
    </row>
    <row r="18" spans="1:2" ht="12.75">
      <c r="A18" s="112" t="s">
        <v>14</v>
      </c>
      <c r="B18" s="112">
        <v>57</v>
      </c>
    </row>
    <row r="19" spans="1:2" ht="12.75">
      <c r="A19" s="112" t="s">
        <v>15</v>
      </c>
      <c r="B19" s="112">
        <v>111</v>
      </c>
    </row>
    <row r="20" spans="1:2" ht="12.75">
      <c r="A20" s="112" t="s">
        <v>16</v>
      </c>
      <c r="B20" s="112">
        <v>17</v>
      </c>
    </row>
    <row r="21" spans="1:2" ht="12.75">
      <c r="A21" s="112" t="s">
        <v>87</v>
      </c>
      <c r="B21" s="112">
        <v>56</v>
      </c>
    </row>
    <row r="22" spans="1:2" ht="12.75">
      <c r="A22" s="113" t="s">
        <v>106</v>
      </c>
      <c r="B22" s="113">
        <f>SUM(B2:B21)</f>
        <v>1679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&amp;CFinding Aids Created</oddHeader>
    <oddFooter>&amp;R&amp;D &amp;T &amp;F
jt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Libraries</dc:creator>
  <cp:keywords/>
  <dc:description/>
  <cp:lastModifiedBy>robin179</cp:lastModifiedBy>
  <cp:lastPrinted>2001-01-11T05:59:13Z</cp:lastPrinted>
  <dcterms:created xsi:type="dcterms:W3CDTF">2000-05-09T17:55:47Z</dcterms:created>
  <dcterms:modified xsi:type="dcterms:W3CDTF">2001-02-01T21:05:06Z</dcterms:modified>
  <cp:category/>
  <cp:version/>
  <cp:contentType/>
  <cp:contentStatus/>
</cp:coreProperties>
</file>